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66925"/>
  <mc:AlternateContent xmlns:mc="http://schemas.openxmlformats.org/markup-compatibility/2006">
    <mc:Choice Requires="x15">
      <x15ac:absPath xmlns:x15ac="http://schemas.microsoft.com/office/spreadsheetml/2010/11/ac" url="O:\HCD\NAHTF\Year 2025\2025 Forms for Application\2025 Development Worksheets\Homebuyer\"/>
    </mc:Choice>
  </mc:AlternateContent>
  <xr:revisionPtr revIDLastSave="0" documentId="13_ncr:1_{34D2B9E5-18B4-4E02-880E-B10A3BBCAAA0}" xr6:coauthVersionLast="47" xr6:coauthVersionMax="47" xr10:uidLastSave="{00000000-0000-0000-0000-000000000000}"/>
  <bookViews>
    <workbookView xWindow="-23148" yWindow="-6468" windowWidth="23256" windowHeight="12576" tabRatio="693" xr2:uid="{00000000-000D-0000-FFFF-FFFF00000000}"/>
  </bookViews>
  <sheets>
    <sheet name="App_Info" sheetId="6" r:id="rId1"/>
    <sheet name="HB_Dev_Wkst" sheetId="5" r:id="rId2"/>
    <sheet name="Per-Unit Subsidy Limit" sheetId="8" r:id="rId3"/>
  </sheets>
  <externalReferences>
    <externalReference r:id="rId4"/>
  </externalReferences>
  <definedNames>
    <definedName name="Address">'[1]Selection of Method'!$D$5</definedName>
    <definedName name="MATCH">HB_Dev_Wkst!$D$8,HB_Dev_Wkst!$D$10:$D$12</definedName>
    <definedName name="NAHTF">HB_Dev_Wkst!$C$8:$C$9</definedName>
    <definedName name="NAHTFHBA">HB_Dev_Wkst!$C$9</definedName>
    <definedName name="NAHTFProj">HB_Dev_Wkst!$C$8,HB_Dev_Wkst!$C$10:$C$12</definedName>
    <definedName name="Name">'[1]Selection of Method'!$D$4</definedName>
    <definedName name="OtherSources">HB_Dev_Wkst!$E$8,HB_Dev_Wkst!$E$10,HB_Dev_Wkst!$E$11,HB_Dev_Wkst!$E$12</definedName>
    <definedName name="_xlnm.Print_Area" localSheetId="0">App_Info!$A$1:$C$19</definedName>
    <definedName name="PUHBA">HB_Dev_Wkst!$D$38:$D$39</definedName>
    <definedName name="PUTDC">HB_Dev_Wkst!$E$32</definedName>
    <definedName name="ReviewDate">'[1]Selection of Method'!$D$6</definedName>
    <definedName name="TDC">HB_Dev_Wkst!$D$32</definedName>
    <definedName name="TotSqFt">'[1]Selection of Method'!$F$23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5" l="1" a="1"/>
  <c r="H6" i="5" s="1"/>
  <c r="D39" i="5"/>
  <c r="C31" i="5"/>
  <c r="C28" i="5"/>
  <c r="B89" i="5"/>
  <c r="C68" i="5"/>
  <c r="I88" i="5"/>
  <c r="B77" i="5" l="1"/>
  <c r="G80" i="5"/>
  <c r="G79" i="5"/>
  <c r="G77" i="5"/>
  <c r="G76" i="5"/>
  <c r="J32" i="5"/>
  <c r="D50" i="5"/>
  <c r="D60" i="5"/>
  <c r="J38" i="5"/>
  <c r="C65" i="5"/>
  <c r="D42" i="5"/>
  <c r="D65" i="5" s="1"/>
  <c r="J19" i="5"/>
  <c r="K19" i="5"/>
  <c r="C75" i="5" s="1"/>
  <c r="D58" i="5"/>
  <c r="D67" i="5" s="1"/>
  <c r="D31" i="5"/>
  <c r="B30" i="5" a="1"/>
  <c r="B30" i="5" s="1"/>
  <c r="C78" i="5"/>
  <c r="D90" i="5" l="1"/>
  <c r="C90" i="5" s="1"/>
  <c r="H89" i="5"/>
  <c r="I89" i="5"/>
  <c r="C80" i="5"/>
  <c r="B8" i="5" l="1" a="1"/>
  <c r="B8" i="5" s="1"/>
  <c r="J36" i="5" s="1" a="1"/>
  <c r="J36" i="5" s="1"/>
  <c r="H87" i="5" s="1"/>
  <c r="J31" i="5"/>
  <c r="D37" i="5" l="1"/>
  <c r="E41" i="5" s="1"/>
  <c r="D59" i="5"/>
  <c r="B48" i="5" a="1"/>
  <c r="B48" i="5" s="1"/>
  <c r="C39" i="5"/>
  <c r="C38" i="5"/>
  <c r="E38" i="5" s="1"/>
  <c r="C79" i="5"/>
  <c r="C37" i="5" l="1"/>
  <c r="E46" i="5"/>
  <c r="D54" i="5"/>
  <c r="E58" i="5" l="1"/>
  <c r="E67" i="5" s="1"/>
  <c r="E65" i="5"/>
  <c r="E50" i="5"/>
  <c r="E60" i="5"/>
  <c r="E59" i="5"/>
  <c r="D61" i="5"/>
  <c r="F46" i="5"/>
  <c r="F58" i="5" l="1"/>
  <c r="F67" i="5" s="1"/>
  <c r="F65" i="5"/>
  <c r="F50" i="5"/>
  <c r="F59" i="5"/>
  <c r="F60" i="5"/>
  <c r="G46" i="5"/>
  <c r="G58" i="5" l="1"/>
  <c r="G67" i="5" s="1"/>
  <c r="G65" i="5"/>
  <c r="G50" i="5"/>
  <c r="G60" i="5"/>
  <c r="G59" i="5"/>
  <c r="H46" i="5"/>
  <c r="F16" i="5"/>
  <c r="F15" i="5"/>
  <c r="F14" i="5"/>
  <c r="E17" i="5"/>
  <c r="H22" i="5" s="1" a="1"/>
  <c r="H22" i="5" s="1"/>
  <c r="H58" i="5" l="1"/>
  <c r="H67" i="5" s="1"/>
  <c r="H65" i="5"/>
  <c r="H50" i="5"/>
  <c r="H60" i="5"/>
  <c r="H59" i="5"/>
  <c r="I46" i="5"/>
  <c r="E18" i="5"/>
  <c r="I58" i="5" l="1"/>
  <c r="I67" i="5" s="1"/>
  <c r="I65" i="5"/>
  <c r="I50" i="5"/>
  <c r="I59" i="5"/>
  <c r="I60" i="5"/>
  <c r="D57" i="5"/>
  <c r="D62" i="5" l="1"/>
  <c r="D66" i="5" s="1"/>
  <c r="C17" i="5"/>
  <c r="F12" i="5"/>
  <c r="F11" i="5"/>
  <c r="F10" i="5"/>
  <c r="F9" i="5"/>
  <c r="D17" i="5"/>
  <c r="E62" i="5" l="1"/>
  <c r="E66" i="5" s="1"/>
  <c r="C18" i="5"/>
  <c r="D28" i="5"/>
  <c r="F27" i="5" s="1"/>
  <c r="E30" i="5"/>
  <c r="E31" i="5" s="1"/>
  <c r="D18" i="5"/>
  <c r="D64" i="5"/>
  <c r="E27" i="5" l="1"/>
  <c r="E28" i="5" s="1"/>
  <c r="E54" i="5" l="1"/>
  <c r="E64" i="5" l="1"/>
  <c r="F8" i="5"/>
  <c r="F17" i="5" s="1"/>
  <c r="E57" i="5"/>
  <c r="F54" i="5"/>
  <c r="F64" i="5" s="1"/>
  <c r="E19" i="5" l="1"/>
  <c r="D19" i="5"/>
  <c r="C19" i="5"/>
  <c r="F57" i="5"/>
  <c r="G54" i="5"/>
  <c r="G64" i="5" s="1"/>
  <c r="G57" i="5" l="1"/>
  <c r="H54" i="5"/>
  <c r="H64" i="5" s="1"/>
  <c r="H57" i="5" l="1"/>
  <c r="J46" i="5"/>
  <c r="I54" i="5"/>
  <c r="I64" i="5" s="1"/>
  <c r="J58" i="5" l="1"/>
  <c r="J67" i="5" s="1"/>
  <c r="J65" i="5"/>
  <c r="J50" i="5"/>
  <c r="J59" i="5"/>
  <c r="J60" i="5"/>
  <c r="I57" i="5"/>
  <c r="K46" i="5"/>
  <c r="J54" i="5"/>
  <c r="J64" i="5" s="1"/>
  <c r="K58" i="5" l="1"/>
  <c r="K67" i="5" s="1"/>
  <c r="K65" i="5"/>
  <c r="K50" i="5"/>
  <c r="K59" i="5"/>
  <c r="K60" i="5"/>
  <c r="J57" i="5"/>
  <c r="L46" i="5"/>
  <c r="K54" i="5"/>
  <c r="K64" i="5" s="1"/>
  <c r="L58" i="5" l="1"/>
  <c r="L67" i="5" s="1"/>
  <c r="L65" i="5"/>
  <c r="L50" i="5"/>
  <c r="L60" i="5"/>
  <c r="L59" i="5"/>
  <c r="K57" i="5"/>
  <c r="M46" i="5"/>
  <c r="L54" i="5"/>
  <c r="M58" i="5" l="1"/>
  <c r="M67" i="5" s="1"/>
  <c r="M65" i="5"/>
  <c r="M50" i="5"/>
  <c r="M60" i="5"/>
  <c r="M59" i="5"/>
  <c r="L57" i="5"/>
  <c r="L64" i="5"/>
  <c r="N46" i="5"/>
  <c r="M54" i="5"/>
  <c r="N58" i="5" l="1"/>
  <c r="N67" i="5" s="1"/>
  <c r="N65" i="5"/>
  <c r="N50" i="5"/>
  <c r="N60" i="5"/>
  <c r="N59" i="5"/>
  <c r="M57" i="5"/>
  <c r="M64" i="5"/>
  <c r="O46" i="5"/>
  <c r="N54" i="5"/>
  <c r="N64" i="5" s="1"/>
  <c r="O58" i="5" l="1"/>
  <c r="O67" i="5" s="1"/>
  <c r="O65" i="5"/>
  <c r="O50" i="5"/>
  <c r="O59" i="5"/>
  <c r="O60" i="5"/>
  <c r="N57" i="5"/>
  <c r="P46" i="5"/>
  <c r="O54" i="5"/>
  <c r="O64" i="5" s="1"/>
  <c r="P58" i="5" l="1"/>
  <c r="P67" i="5" s="1"/>
  <c r="P65" i="5"/>
  <c r="P50" i="5"/>
  <c r="P59" i="5"/>
  <c r="P60" i="5"/>
  <c r="O57" i="5"/>
  <c r="Q46" i="5"/>
  <c r="P54" i="5"/>
  <c r="Q58" i="5" l="1"/>
  <c r="Q67" i="5" s="1"/>
  <c r="Q65" i="5"/>
  <c r="Q50" i="5"/>
  <c r="Q59" i="5"/>
  <c r="Q60" i="5"/>
  <c r="R46" i="5"/>
  <c r="P57" i="5"/>
  <c r="P64" i="5"/>
  <c r="Q54" i="5"/>
  <c r="Q64" i="5" s="1"/>
  <c r="R58" i="5" l="1"/>
  <c r="R67" i="5" s="1"/>
  <c r="R65" i="5"/>
  <c r="R50" i="5"/>
  <c r="R59" i="5"/>
  <c r="R60" i="5"/>
  <c r="S46" i="5"/>
  <c r="R54" i="5"/>
  <c r="R64" i="5" s="1"/>
  <c r="Q57" i="5"/>
  <c r="S58" i="5" l="1"/>
  <c r="S67" i="5" s="1"/>
  <c r="S65" i="5"/>
  <c r="S50" i="5"/>
  <c r="S59" i="5"/>
  <c r="S60" i="5"/>
  <c r="R57" i="5"/>
  <c r="S54" i="5"/>
  <c r="S64" i="5" s="1"/>
  <c r="T46" i="5"/>
  <c r="T58" i="5" l="1"/>
  <c r="T65" i="5"/>
  <c r="T50" i="5"/>
  <c r="T59" i="5"/>
  <c r="T60" i="5"/>
  <c r="T49" i="5"/>
  <c r="U46" i="5"/>
  <c r="S57" i="5"/>
  <c r="T54" i="5"/>
  <c r="T64" i="5" s="1"/>
  <c r="T57" i="5" l="1"/>
  <c r="T67" i="5"/>
  <c r="U58" i="5"/>
  <c r="U67" i="5" s="1"/>
  <c r="U65" i="5"/>
  <c r="U50" i="5"/>
  <c r="U60" i="5"/>
  <c r="U59" i="5"/>
  <c r="U49" i="5"/>
  <c r="V46" i="5"/>
  <c r="U54" i="5"/>
  <c r="U64" i="5" s="1"/>
  <c r="V58" i="5" l="1"/>
  <c r="V65" i="5"/>
  <c r="V50" i="5"/>
  <c r="V59" i="5"/>
  <c r="V60" i="5"/>
  <c r="U57" i="5"/>
  <c r="V49" i="5"/>
  <c r="W46" i="5"/>
  <c r="V54" i="5"/>
  <c r="V64" i="5" s="1"/>
  <c r="W58" i="5" l="1"/>
  <c r="W67" i="5" s="1"/>
  <c r="V57" i="5"/>
  <c r="W65" i="5"/>
  <c r="W50" i="5"/>
  <c r="X50" i="5" s="1"/>
  <c r="V67" i="5"/>
  <c r="W59" i="5"/>
  <c r="W60" i="5"/>
  <c r="X60" i="5" s="1"/>
  <c r="W49" i="5"/>
  <c r="W54" i="5"/>
  <c r="X67" i="5" l="1"/>
  <c r="W64" i="5"/>
  <c r="X54" i="5"/>
  <c r="W57" i="5"/>
  <c r="X57" i="5" s="1"/>
  <c r="X59" i="5"/>
  <c r="H80" i="5" s="1"/>
  <c r="I80" i="5" s="1"/>
  <c r="X58" i="5"/>
  <c r="H77" i="5" l="1"/>
  <c r="I77" i="5" s="1"/>
  <c r="X65" i="5"/>
  <c r="X64" i="5"/>
  <c r="F18" i="5"/>
  <c r="F62" i="5"/>
  <c r="F66" i="5" s="1"/>
  <c r="F61" i="5" l="1"/>
  <c r="G62" i="5"/>
  <c r="G66" i="5" s="1"/>
  <c r="E61" i="5"/>
  <c r="H62" i="5" l="1"/>
  <c r="H66" i="5" s="1"/>
  <c r="G61" i="5"/>
  <c r="H61" i="5" l="1"/>
  <c r="I62" i="5"/>
  <c r="I66" i="5" s="1"/>
  <c r="I61" i="5" l="1"/>
  <c r="J62" i="5"/>
  <c r="J66" i="5" s="1"/>
  <c r="K62" i="5" l="1"/>
  <c r="K66" i="5" s="1"/>
  <c r="J61" i="5"/>
  <c r="K61" i="5" l="1"/>
  <c r="L62" i="5"/>
  <c r="L66" i="5" s="1"/>
  <c r="M62" i="5" l="1"/>
  <c r="M66" i="5" s="1"/>
  <c r="L61" i="5"/>
  <c r="M61" i="5" l="1"/>
  <c r="N62" i="5"/>
  <c r="N66" i="5" s="1"/>
  <c r="O62" i="5" l="1"/>
  <c r="O66" i="5" s="1"/>
  <c r="N61" i="5"/>
  <c r="O61" i="5" l="1"/>
  <c r="P62" i="5"/>
  <c r="P66" i="5" s="1"/>
  <c r="Q62" i="5" l="1"/>
  <c r="Q66" i="5" s="1"/>
  <c r="P61" i="5"/>
  <c r="Q61" i="5" l="1"/>
  <c r="R62" i="5"/>
  <c r="R66" i="5" s="1"/>
  <c r="R61" i="5" l="1"/>
  <c r="S62" i="5"/>
  <c r="S66" i="5" s="1"/>
  <c r="S61" i="5" l="1"/>
  <c r="T62" i="5"/>
  <c r="T66" i="5" s="1"/>
  <c r="T61" i="5" l="1"/>
  <c r="U62" i="5"/>
  <c r="U66" i="5" s="1"/>
  <c r="U61" i="5" l="1"/>
  <c r="V62" i="5"/>
  <c r="V66" i="5" s="1"/>
  <c r="W62" i="5" l="1"/>
  <c r="W66" i="5" s="1"/>
  <c r="V61" i="5"/>
  <c r="W61" i="5" l="1"/>
  <c r="X61" i="5" s="1"/>
  <c r="X62" i="5"/>
  <c r="J42" i="5" s="1"/>
  <c r="K42" i="5" s="1"/>
  <c r="X66" i="5" l="1"/>
  <c r="D32" i="5"/>
  <c r="K36" i="5" l="1"/>
  <c r="J68" i="5" l="1"/>
  <c r="K68" i="5"/>
  <c r="L68" i="5"/>
  <c r="M68" i="5"/>
  <c r="N68" i="5"/>
  <c r="N69" i="5" s="1"/>
  <c r="O49" i="5" s="1"/>
  <c r="O68" i="5"/>
  <c r="O69" i="5" s="1"/>
  <c r="P49" i="5" s="1"/>
  <c r="P68" i="5"/>
  <c r="Q68" i="5"/>
  <c r="Q69" i="5" s="1"/>
  <c r="R49" i="5" s="1"/>
  <c r="R68" i="5"/>
  <c r="R69" i="5" s="1"/>
  <c r="S49" i="5" s="1"/>
  <c r="S68" i="5"/>
  <c r="S69" i="5" s="1"/>
  <c r="T68" i="5"/>
  <c r="T69" i="5" s="1"/>
  <c r="U68" i="5"/>
  <c r="U69" i="5" s="1"/>
  <c r="V68" i="5"/>
  <c r="V69" i="5" s="1"/>
  <c r="W68" i="5"/>
  <c r="W69" i="5" s="1"/>
  <c r="D68" i="5"/>
  <c r="E68" i="5"/>
  <c r="E69" i="5" s="1"/>
  <c r="F49" i="5" s="1"/>
  <c r="F68" i="5"/>
  <c r="G68" i="5"/>
  <c r="H68" i="5"/>
  <c r="I68" i="5"/>
  <c r="K37" i="5"/>
  <c r="K38" i="5" s="1"/>
  <c r="I87" i="5"/>
  <c r="D69" i="5" l="1"/>
  <c r="E49" i="5" s="1"/>
  <c r="P69" i="5"/>
  <c r="Q49" i="5" s="1"/>
  <c r="F69" i="5"/>
  <c r="G69" i="5" l="1"/>
  <c r="H49" i="5" s="1"/>
  <c r="G49" i="5"/>
  <c r="H69" i="5" l="1"/>
  <c r="I49" i="5" l="1"/>
  <c r="I69" i="5"/>
  <c r="J49" i="5" s="1"/>
  <c r="J69" i="5" l="1"/>
  <c r="K49" i="5" s="1"/>
  <c r="K69" i="5" l="1"/>
  <c r="L69" i="5" l="1"/>
  <c r="M49" i="5" s="1"/>
  <c r="L49" i="5"/>
  <c r="M69" i="5" l="1"/>
  <c r="N49" i="5" s="1"/>
  <c r="X49" i="5" s="1"/>
  <c r="X68" i="5"/>
  <c r="D87" i="5" l="1"/>
  <c r="C87" i="5" s="1"/>
  <c r="C74" i="5" a="1"/>
  <c r="C74" i="5" s="1"/>
  <c r="C77" i="5" s="1"/>
  <c r="X69" i="5"/>
  <c r="C89" i="5" l="1"/>
  <c r="D89" i="5"/>
  <c r="C81" i="5" l="1"/>
  <c r="E32" i="5"/>
  <c r="D88" i="5" s="1"/>
  <c r="T48" i="5" l="1"/>
  <c r="U48" i="5"/>
  <c r="V48" i="5"/>
  <c r="W48" i="5"/>
  <c r="P48" i="5"/>
  <c r="O48" i="5"/>
  <c r="N48" i="5"/>
  <c r="Q48" i="5"/>
  <c r="R48" i="5"/>
  <c r="S48" i="5"/>
  <c r="E48" i="5"/>
  <c r="E55" i="5" s="1" a="1"/>
  <c r="E55" i="5" s="1"/>
  <c r="C88" i="5"/>
  <c r="K48" i="5"/>
  <c r="D48" i="5"/>
  <c r="I48" i="5"/>
  <c r="L48" i="5"/>
  <c r="F48" i="5"/>
  <c r="M48" i="5"/>
  <c r="H48" i="5"/>
  <c r="J48" i="5"/>
  <c r="G48" i="5"/>
  <c r="S55" i="5" l="1" a="1"/>
  <c r="S55" i="5" s="1"/>
  <c r="Q55" i="5" a="1"/>
  <c r="Q55" i="5" s="1"/>
  <c r="P55" i="5" a="1"/>
  <c r="P55" i="5" s="1"/>
  <c r="V55" i="5" a="1"/>
  <c r="V55" i="5" s="1"/>
  <c r="R55" i="5" a="1"/>
  <c r="R55" i="5" s="1"/>
  <c r="N55" i="5" a="1"/>
  <c r="N55" i="5" s="1"/>
  <c r="W55" i="5" a="1"/>
  <c r="W55" i="5" s="1"/>
  <c r="U55" i="5" a="1"/>
  <c r="U55" i="5" s="1"/>
  <c r="O55" i="5" a="1"/>
  <c r="O55" i="5" s="1"/>
  <c r="T55" i="5" a="1"/>
  <c r="T55" i="5" s="1"/>
  <c r="H55" i="5" a="1"/>
  <c r="H55" i="5" s="1"/>
  <c r="J55" i="5" a="1"/>
  <c r="J55" i="5" s="1"/>
  <c r="X48" i="5"/>
  <c r="D55" i="5" a="1"/>
  <c r="D55" i="5" s="1"/>
  <c r="D51" i="5"/>
  <c r="L55" i="5" a="1"/>
  <c r="L55" i="5" s="1"/>
  <c r="G55" i="5" a="1"/>
  <c r="G55" i="5" s="1"/>
  <c r="M55" i="5" a="1"/>
  <c r="M55" i="5" s="1"/>
  <c r="F55" i="5" a="1"/>
  <c r="F55" i="5" s="1"/>
  <c r="I55" i="5" a="1"/>
  <c r="I55" i="5" s="1"/>
  <c r="K55" i="5" a="1"/>
  <c r="K55" i="5" s="1"/>
  <c r="E51" i="5" l="1"/>
  <c r="D52" i="5"/>
  <c r="X55" i="5"/>
  <c r="J41" i="5" s="1"/>
  <c r="K41" i="5" s="1"/>
  <c r="D53" i="5" l="1"/>
  <c r="E52" i="5"/>
  <c r="F51" i="5"/>
  <c r="F52" i="5" l="1"/>
  <c r="E53" i="5"/>
  <c r="G51" i="5"/>
  <c r="G52" i="5" l="1"/>
  <c r="G53" i="5" s="1"/>
  <c r="F53" i="5"/>
  <c r="H51" i="5"/>
  <c r="H52" i="5" l="1"/>
  <c r="I51" i="5"/>
  <c r="H53" i="5" l="1"/>
  <c r="I52" i="5"/>
  <c r="I53" i="5" s="1"/>
  <c r="J51" i="5"/>
  <c r="J52" i="5" l="1"/>
  <c r="J53" i="5" s="1"/>
  <c r="K51" i="5"/>
  <c r="K52" i="5" l="1"/>
  <c r="K53" i="5" s="1"/>
  <c r="L51" i="5"/>
  <c r="L52" i="5" l="1"/>
  <c r="L53" i="5" s="1"/>
  <c r="M51" i="5"/>
  <c r="M52" i="5" l="1"/>
  <c r="N51" i="5"/>
  <c r="N52" i="5" l="1"/>
  <c r="N53" i="5" s="1"/>
  <c r="O51" i="5"/>
  <c r="M53" i="5"/>
  <c r="O52" i="5" l="1"/>
  <c r="O53" i="5" s="1"/>
  <c r="P51" i="5"/>
  <c r="P52" i="5" l="1"/>
  <c r="Q51" i="5"/>
  <c r="P53" i="5" l="1"/>
  <c r="Q52" i="5"/>
  <c r="R51" i="5"/>
  <c r="R52" i="5" l="1"/>
  <c r="R53" i="5" s="1"/>
  <c r="Q53" i="5"/>
  <c r="S51" i="5"/>
  <c r="S52" i="5" l="1"/>
  <c r="S53" i="5" s="1"/>
  <c r="T51" i="5"/>
  <c r="T52" i="5" l="1"/>
  <c r="U52" i="5" s="1"/>
  <c r="U51" i="5"/>
  <c r="T53" i="5" l="1"/>
  <c r="V51" i="5"/>
  <c r="V52" i="5" s="1"/>
  <c r="U53" i="5"/>
  <c r="W51" i="5" l="1"/>
  <c r="W52" i="5" s="1"/>
  <c r="X52" i="5" s="1"/>
  <c r="V53" i="5"/>
  <c r="H79" i="5" l="1"/>
  <c r="W53" i="5"/>
  <c r="X53" i="5" s="1"/>
  <c r="X51" i="5"/>
  <c r="M74" i="5" l="1"/>
  <c r="I79" i="5"/>
  <c r="H76" i="5"/>
  <c r="I76"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<sst xmlns="http://schemas.openxmlformats.org/spreadsheetml/2006/main" count="144" uniqueCount="126">
  <si>
    <t>APPLICATION INFORMATION</t>
  </si>
  <si>
    <t>** HOMEBUYER PROJECTS ONLY **</t>
  </si>
  <si>
    <t>Applicant Name:</t>
  </si>
  <si>
    <t>NDED Grant Program:</t>
  </si>
  <si>
    <t>Program Year:</t>
  </si>
  <si>
    <t>Completed by:</t>
  </si>
  <si>
    <t>Date Completed:</t>
  </si>
  <si>
    <t>Homebuyer Assistance</t>
  </si>
  <si>
    <t>Percentage</t>
  </si>
  <si>
    <t>ACQUISITION</t>
  </si>
  <si>
    <t>Number of Units</t>
  </si>
  <si>
    <t>Maximum Per-Unit Subsidy Limit</t>
  </si>
  <si>
    <t>Effective February 13, 2024</t>
  </si>
  <si>
    <t>Base</t>
  </si>
  <si>
    <t>All Nebraska and Iowa PJs/Counties</t>
  </si>
  <si>
    <t>HCP</t>
  </si>
  <si>
    <t>(-) Seller Closing Costs</t>
  </si>
  <si>
    <t>REVENUE</t>
  </si>
  <si>
    <t>TOTAL Sales Revenue</t>
  </si>
  <si>
    <t>UNIT DESCRIPTION</t>
  </si>
  <si>
    <t>Project Location (City/County):</t>
  </si>
  <si>
    <t>Nebraska Affordable Housing Trust Fund (NAHTF)</t>
  </si>
  <si>
    <t>Number of Bedrooms</t>
  </si>
  <si>
    <t>Number of Bathrooms</t>
  </si>
  <si>
    <t>Per-Unit</t>
  </si>
  <si>
    <t>SALES REVENUE</t>
  </si>
  <si>
    <t>Net Sales Revenue (Amount to Revolve) =</t>
  </si>
  <si>
    <t>HOMEBUYER ASSISTANCE</t>
  </si>
  <si>
    <t>PER-UNIT PROJECT COSTS</t>
  </si>
  <si>
    <t>Development Worksheet</t>
  </si>
  <si>
    <t>PER-UNIT COST</t>
  </si>
  <si>
    <t>Demolition</t>
  </si>
  <si>
    <t>Infrastructure Improvements</t>
  </si>
  <si>
    <t>NAHTF</t>
  </si>
  <si>
    <t>MATCH</t>
  </si>
  <si>
    <t>TOTAL</t>
  </si>
  <si>
    <t>NAHTF HOMEBUYER DEVELOPMENT WORKSHEET</t>
  </si>
  <si>
    <t>Appraisal/Market Value (Sales Price)</t>
  </si>
  <si>
    <t>OTHER SOURCES</t>
  </si>
  <si>
    <t>CONSTRUCTION</t>
  </si>
  <si>
    <t>ADMINISTRATIVE ACTIVITIES</t>
  </si>
  <si>
    <t>Subsidy Limit</t>
  </si>
  <si>
    <t>II. DEVELOPMENT COST SCHEDULE</t>
  </si>
  <si>
    <r>
      <t xml:space="preserve">Mortgage for AMI Served </t>
    </r>
    <r>
      <rPr>
        <i/>
        <sz val="9"/>
        <rFont val="Arial"/>
        <family val="2"/>
      </rPr>
      <t>*Estimated</t>
    </r>
  </si>
  <si>
    <r>
      <t>Affordability Subsidy</t>
    </r>
    <r>
      <rPr>
        <sz val="9"/>
        <color theme="1"/>
        <rFont val="Arial"/>
        <family val="2"/>
      </rPr>
      <t xml:space="preserve"> </t>
    </r>
    <r>
      <rPr>
        <i/>
        <sz val="9"/>
        <color theme="1"/>
        <rFont val="Arial"/>
        <family val="2"/>
      </rPr>
      <t>*Estimated</t>
    </r>
  </si>
  <si>
    <r>
      <t xml:space="preserve">Housing Management </t>
    </r>
    <r>
      <rPr>
        <i/>
        <sz val="9"/>
        <color theme="1"/>
        <rFont val="Arial"/>
        <family val="2"/>
      </rPr>
      <t>$5000/unit; $75,000 max</t>
    </r>
  </si>
  <si>
    <r>
      <t xml:space="preserve">General Administration </t>
    </r>
    <r>
      <rPr>
        <i/>
        <sz val="9"/>
        <color theme="1"/>
        <rFont val="Arial"/>
        <family val="2"/>
      </rPr>
      <t>*Up to $20,000</t>
    </r>
  </si>
  <si>
    <r>
      <t xml:space="preserve">Lead-Based Paint Testing </t>
    </r>
    <r>
      <rPr>
        <i/>
        <sz val="9"/>
        <color theme="1"/>
        <rFont val="Arial"/>
        <family val="2"/>
      </rPr>
      <t>*PRR only $1,500/unit</t>
    </r>
  </si>
  <si>
    <t>Seller Costs (% of Sales Price)</t>
  </si>
  <si>
    <t>Total Budget Per Unit =</t>
  </si>
  <si>
    <t>I. SOURCES &amp; USES</t>
  </si>
  <si>
    <t>All Units</t>
  </si>
  <si>
    <t>TOTAL Down Payment &amp; Closing Costs</t>
  </si>
  <si>
    <t>(+) General Administration</t>
  </si>
  <si>
    <t>NAHTF Investment (Per Unit)</t>
  </si>
  <si>
    <t>IV. PROJECT CASH FLOW</t>
  </si>
  <si>
    <t>Total Budget by Source (%) =</t>
  </si>
  <si>
    <t>Match (Proportional Expenditure)</t>
  </si>
  <si>
    <t>Project Type:</t>
  </si>
  <si>
    <t>PRIMARY &amp; SUPPORT ACTIVITIES</t>
  </si>
  <si>
    <t>Acquisition Costs</t>
  </si>
  <si>
    <r>
      <t xml:space="preserve">(-) Affordability Subsidy </t>
    </r>
    <r>
      <rPr>
        <i/>
        <sz val="9"/>
        <color theme="1"/>
        <rFont val="Arial"/>
        <family val="2"/>
      </rPr>
      <t>*Estimated</t>
    </r>
  </si>
  <si>
    <t>V. FINANCIAL SUMMARY</t>
  </si>
  <si>
    <t>(-) Repayment of Other Sources</t>
  </si>
  <si>
    <t>Will NAHTF Homebuyer Assistance be provided as a forgivable or non-forgivable loan?</t>
  </si>
  <si>
    <t>Homebuyer Mortgage Amount</t>
  </si>
  <si>
    <r>
      <t xml:space="preserve">Development Subsidy </t>
    </r>
    <r>
      <rPr>
        <i/>
        <sz val="9"/>
        <color theme="1"/>
        <rFont val="Arial"/>
        <family val="2"/>
      </rPr>
      <t>*Estimated</t>
    </r>
  </si>
  <si>
    <t>Revolving Sales Revenue</t>
  </si>
  <si>
    <t>(-) Developer Fee</t>
  </si>
  <si>
    <t xml:space="preserve">TOTAL DEVELOPMENT COST (TDC) = </t>
  </si>
  <si>
    <t>Total Budget by Source =</t>
  </si>
  <si>
    <t>Acquisition</t>
  </si>
  <si>
    <t>Funding Gap</t>
  </si>
  <si>
    <t>Total Funding Gap (Cash Flow)</t>
  </si>
  <si>
    <t>NAHTF HOMEBUYER ASSISTANCE</t>
  </si>
  <si>
    <t>Other Sources</t>
  </si>
  <si>
    <t>Sources→
Uses↓</t>
  </si>
  <si>
    <t>Per Unit</t>
  </si>
  <si>
    <r>
      <t xml:space="preserve">NAHTF Subsidy Needed </t>
    </r>
    <r>
      <rPr>
        <i/>
        <sz val="9"/>
        <color theme="1"/>
        <rFont val="Arial"/>
        <family val="2"/>
      </rPr>
      <t>*Primary &amp; Support Activities only</t>
    </r>
  </si>
  <si>
    <t>REVIEWER COMMENTS:</t>
  </si>
  <si>
    <t>Primary/Support Activities</t>
  </si>
  <si>
    <t>MATCH + Other Sources</t>
  </si>
  <si>
    <t>NAHTF Award</t>
  </si>
  <si>
    <t>How much will be repaid during contract period?</t>
  </si>
  <si>
    <t>Private Investment</t>
  </si>
  <si>
    <t>Tax Increment Financing (TIF)</t>
  </si>
  <si>
    <t>Community Investment/Contribution</t>
  </si>
  <si>
    <t>(+) Housing Management</t>
  </si>
  <si>
    <t>Total Sales Proceeds Revolved</t>
  </si>
  <si>
    <t>UNDERWRITING</t>
  </si>
  <si>
    <t>(-) NAHTF HBA from Sales Revenue</t>
  </si>
  <si>
    <t>Project Total</t>
  </si>
  <si>
    <t>III. PROJECT FINANCIAL DETAILS</t>
  </si>
  <si>
    <r>
      <t>Applicant Equity *</t>
    </r>
    <r>
      <rPr>
        <i/>
        <sz val="8"/>
        <color theme="1"/>
        <rFont val="Arial"/>
        <family val="2"/>
      </rPr>
      <t>in excess of Match</t>
    </r>
  </si>
  <si>
    <t>AMOUNT</t>
  </si>
  <si>
    <t>TOTAL OTHER SOURCES =</t>
  </si>
  <si>
    <t>∟ % Disbursed at Unit Sale</t>
  </si>
  <si>
    <t>∟ Homebuyer Assistance (NAHTF)</t>
  </si>
  <si>
    <t>∟ Homebuyer Assistance (Match/Other Sources)</t>
  </si>
  <si>
    <r>
      <t xml:space="preserve">∟ Homebuyer Deposit </t>
    </r>
    <r>
      <rPr>
        <i/>
        <sz val="9"/>
        <color theme="1"/>
        <rFont val="Arial"/>
        <family val="2"/>
      </rPr>
      <t>*if required by lender</t>
    </r>
    <r>
      <rPr>
        <i/>
        <sz val="10"/>
        <color theme="1"/>
        <rFont val="Arial"/>
        <family val="2"/>
      </rPr>
      <t>/Recipient</t>
    </r>
  </si>
  <si>
    <t>∟ % Disbursed at Project End</t>
  </si>
  <si>
    <t>∟ Homebuyer Assistance (Non-NAHTF)</t>
  </si>
  <si>
    <r>
      <t xml:space="preserve">∟ Homebuyer Deposit </t>
    </r>
    <r>
      <rPr>
        <i/>
        <sz val="9"/>
        <rFont val="Arial"/>
        <family val="2"/>
      </rPr>
      <t>*if required by lender</t>
    </r>
    <r>
      <rPr>
        <i/>
        <sz val="10"/>
        <rFont val="Arial"/>
        <family val="2"/>
      </rPr>
      <t>/recipient</t>
    </r>
  </si>
  <si>
    <t>TDC / Sales Price (% Chg)</t>
  </si>
  <si>
    <t>Total Down Payment &amp; Closing Costs</t>
  </si>
  <si>
    <r>
      <rPr>
        <i/>
        <sz val="10"/>
        <color theme="1"/>
        <rFont val="Arial"/>
        <family val="2"/>
      </rPr>
      <t xml:space="preserve">Targeted </t>
    </r>
    <r>
      <rPr>
        <sz val="10"/>
        <color theme="1"/>
        <rFont val="Arial"/>
        <family val="2"/>
      </rPr>
      <t>Developer Fee</t>
    </r>
  </si>
  <si>
    <t>Application Name:</t>
  </si>
  <si>
    <t>Over Subsidy</t>
  </si>
  <si>
    <t>VI. UNDERWRITING</t>
  </si>
  <si>
    <t>Sales Revenue of Final Unit Sale</t>
  </si>
  <si>
    <t>Total Recipient Revenue =</t>
  </si>
  <si>
    <t>Budgeted §1</t>
  </si>
  <si>
    <t>Needed §4</t>
  </si>
  <si>
    <r>
      <t xml:space="preserve">Owner/Developer Name:
</t>
    </r>
    <r>
      <rPr>
        <b/>
        <i/>
        <sz val="9"/>
        <color rgb="FFFF0000"/>
        <rFont val="Arial"/>
        <family val="2"/>
      </rPr>
      <t>(If Applicant will own units, leave blank</t>
    </r>
    <r>
      <rPr>
        <b/>
        <sz val="9"/>
        <color rgb="FFFF0000"/>
        <rFont val="Arial"/>
        <family val="2"/>
      </rPr>
      <t>)</t>
    </r>
  </si>
  <si>
    <t>Owner/Developer Equity</t>
  </si>
  <si>
    <r>
      <t xml:space="preserve">(+) Lead-Based Paint Testing </t>
    </r>
    <r>
      <rPr>
        <i/>
        <sz val="9"/>
        <color theme="1"/>
        <rFont val="Arial"/>
        <family val="2"/>
      </rPr>
      <t>*PRR Only</t>
    </r>
  </si>
  <si>
    <t>Total</t>
  </si>
  <si>
    <t>Nonprofit Investments (USDA/FHLB/etc)</t>
  </si>
  <si>
    <t>DEVELOPER FEE MODIFICATION</t>
  </si>
  <si>
    <t>(A) REVENUE SUMMARY</t>
  </si>
  <si>
    <t>(B) BUDGET REVIEW</t>
  </si>
  <si>
    <t>(C) FUNDING GAP</t>
  </si>
  <si>
    <t>Construction Loan/Line of Credit^</t>
  </si>
  <si>
    <t>Development Subsidy</t>
  </si>
  <si>
    <t>Affordability Subsidy</t>
  </si>
  <si>
    <t>% Other Sources (No Repayment)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</si>
</sst>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43" formatCode="_(* #,##0.00_);_(* \(#,##0.00\);_(* &quot;-&quot;??_);_(@_)"/>
    <numFmt numFmtId="164" formatCode="0\ &quot;Bedroom(s)&quot;"/>
    <numFmt numFmtId="165" formatCode="_(&quot;$&quot;* #,##0_);_(&quot;$&quot;* \(#,##0\);_(&quot;$&quot;* &quot;-&quot;??_);_(@_)"/>
    <numFmt numFmtId="166" formatCode="_([$$-409]* #,##0_);_([$$-409]* \(#,##0\);_([$$-409]* &quot;-&quot;??_);_(@_)"/>
    <numFmt numFmtId="167" formatCode="&quot;Unit&quot;\ 0"/>
    <numFmt numFmtId="168" formatCode="0.0%"/>
    <numFmt numFmtId="169" formatCode="_(* #,##0.0_);_(* \(#,##0.0\);_(* &quot;-&quot;?_);_(@_)"/>
  </numFmts>
  <fonts count="41"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24"/>
      <color theme="1"/>
      <name val="Arial"/>
      <family val="2"/>
    </font>
    <font>
      <sz val="11"/>
      <color theme="1"/>
      <name val="Arial"/>
      <family val="2"/>
    </font>
    <font>
      <b/>
      <sz val="24"/>
      <color rgb="FFFF0000"/>
      <name val="Arial"/>
      <family val="2"/>
    </font>
    <font>
      <b/>
      <sz val="11"/>
      <color theme="1"/>
      <name val="Arial"/>
      <family val="2"/>
    </font>
    <font>
      <b/>
      <u/>
      <sz val="16"/>
      <color theme="1"/>
      <name val="Arial"/>
      <family val="2"/>
    </font>
    <font>
      <b/>
      <sz val="24"/>
      <color theme="1"/>
      <name val="Calibri"/>
      <family val="2"/>
      <scheme val="minor"/>
    </font>
    <font>
      <sz val="10"/>
      <color rgb="FF000000"/>
      <name val="Times New Roman"/>
      <family val="1"/>
    </font>
    <font>
      <b/>
      <sz val="24"/>
      <color rgb="FFFF0000"/>
      <name val="Calibri"/>
      <family val="2"/>
    </font>
    <font>
      <sz val="10"/>
      <name val="Arial"/>
      <family val="2"/>
    </font>
    <font>
      <sz val="8"/>
      <color theme="1"/>
      <name val="Arial"/>
      <family val="2"/>
    </font>
    <font>
      <b/>
      <sz val="26"/>
      <color rgb="FFFF0000"/>
      <name val="Calibri"/>
      <family val="2"/>
      <scheme val="minor"/>
    </font>
    <font>
      <b/>
      <sz val="16"/>
      <color theme="1"/>
      <name val="Calibri"/>
      <family val="2"/>
      <scheme val="minor"/>
    </font>
    <font>
      <i/>
      <sz val="10"/>
      <color theme="1"/>
      <name val="Arial"/>
      <family val="2"/>
    </font>
    <font>
      <sz val="9"/>
      <color theme="0" tint="-0.499984740745262"/>
      <name val="Arial"/>
      <family val="2"/>
    </font>
    <font>
      <b/>
      <sz val="11"/>
      <color rgb="FF0000FF"/>
      <name val="Arial"/>
      <family val="2"/>
    </font>
    <font>
      <b/>
      <sz val="14"/>
      <color theme="1"/>
      <name val="Arial"/>
      <family val="2"/>
    </font>
    <font>
      <b/>
      <sz val="12"/>
      <color theme="0"/>
      <name val="Arial"/>
      <family val="2"/>
    </font>
    <font>
      <i/>
      <sz val="9"/>
      <color theme="1"/>
      <name val="Arial"/>
      <family val="2"/>
    </font>
    <font>
      <b/>
      <sz val="10"/>
      <color theme="1"/>
      <name val="Arial"/>
      <family val="2"/>
    </font>
    <font>
      <b/>
      <sz val="10"/>
      <color rgb="FF0000FF"/>
      <name val="Arial"/>
      <family val="2"/>
    </font>
    <font>
      <sz val="10"/>
      <color theme="1"/>
      <name val="Arial"/>
      <family val="2"/>
    </font>
    <font>
      <sz val="10"/>
      <color rgb="FF0000FF"/>
      <name val="Arial"/>
      <family val="2"/>
    </font>
    <font>
      <b/>
      <sz val="10"/>
      <color theme="0"/>
      <name val="Arial"/>
      <family val="2"/>
    </font>
    <font>
      <i/>
      <sz val="8"/>
      <color theme="1"/>
      <name val="Arial"/>
      <family val="2"/>
    </font>
    <font>
      <i/>
      <sz val="8"/>
      <color rgb="FF0000FF"/>
      <name val="Arial"/>
      <family val="2"/>
    </font>
    <font>
      <i/>
      <sz val="9"/>
      <name val="Arial"/>
      <family val="2"/>
    </font>
    <font>
      <sz val="9"/>
      <color theme="1"/>
      <name val="Arial"/>
      <family val="2"/>
    </font>
    <font>
      <b/>
      <sz val="10"/>
      <name val="Arial"/>
      <family val="2"/>
    </font>
    <font>
      <i/>
      <sz val="10"/>
      <name val="Arial"/>
      <family val="2"/>
    </font>
    <font>
      <sz val="8"/>
      <color theme="0" tint="-0.499984740745262"/>
      <name val="Arial"/>
      <family val="2"/>
    </font>
    <font>
      <sz val="10"/>
      <color theme="0"/>
      <name val="Arial"/>
      <family val="2"/>
    </font>
    <font>
      <i/>
      <sz val="8"/>
      <color rgb="FF0070C0"/>
      <name val="Arial"/>
      <family val="2"/>
    </font>
    <font>
      <sz val="10"/>
      <color rgb="FF0070C0"/>
      <name val="Arial"/>
      <family val="2"/>
    </font>
    <font>
      <b/>
      <u/>
      <sz val="10"/>
      <color theme="1"/>
      <name val="Arial"/>
      <family val="2"/>
    </font>
    <font>
      <b/>
      <i/>
      <sz val="9"/>
      <color rgb="FFFF0000"/>
      <name val="Arial"/>
      <family val="2"/>
    </font>
    <font>
      <b/>
      <sz val="9"/>
      <color rgb="FFFF0000"/>
      <name val="Arial"/>
      <family val="2"/>
    </font>
    <font>
      <sz val="10"/>
      <color theme="8"/>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8" tint="0.79998168889431442"/>
        <bgColor indexed="64"/>
      </patternFill>
    </fill>
    <fill>
      <patternFill patternType="darkDown">
        <fgColor theme="1" tint="0.499984740745262"/>
        <bgColor indexed="65"/>
      </patternFill>
    </fill>
    <fill>
      <patternFill patternType="solid">
        <fgColor rgb="FFFFFF00"/>
        <bgColor indexed="64"/>
      </patternFill>
    </fill>
    <fill>
      <patternFill patternType="solid">
        <fgColor rgb="FF00607F"/>
        <bgColor indexed="64"/>
      </patternFill>
    </fill>
    <fill>
      <patternFill patternType="solid">
        <fgColor theme="9" tint="0.59999389629810485"/>
        <bgColor indexed="64"/>
      </patternFill>
    </fill>
  </fills>
  <borders count="60">
    <border>
      <left/>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hair">
        <color auto="1"/>
      </left>
      <right style="medium">
        <color indexed="64"/>
      </right>
      <top/>
      <bottom style="hair">
        <color auto="1"/>
      </bottom>
      <diagonal/>
    </border>
    <border>
      <left style="hair">
        <color auto="1"/>
      </left>
      <right style="medium">
        <color indexed="64"/>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indexed="64"/>
      </right>
      <top style="hair">
        <color auto="1"/>
      </top>
      <bottom style="medium">
        <color indexed="64"/>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auto="1"/>
      </right>
      <top style="medium">
        <color indexed="64"/>
      </top>
      <bottom style="thin">
        <color indexed="64"/>
      </bottom>
      <diagonal/>
    </border>
    <border>
      <left/>
      <right/>
      <top/>
      <bottom style="medium">
        <color auto="1"/>
      </bottom>
      <diagonal/>
    </border>
    <border>
      <left/>
      <right style="thin">
        <color auto="1"/>
      </right>
      <top/>
      <bottom/>
      <diagonal/>
    </border>
    <border>
      <left/>
      <right style="thin">
        <color indexed="64"/>
      </right>
      <top/>
      <bottom style="thin">
        <color auto="1"/>
      </bottom>
      <diagonal/>
    </border>
    <border>
      <left/>
      <right style="thin">
        <color auto="1"/>
      </right>
      <top style="medium">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medium">
        <color auto="1"/>
      </bottom>
      <diagonal/>
    </border>
    <border>
      <left/>
      <right style="thin">
        <color indexed="64"/>
      </right>
      <top style="thin">
        <color indexed="64"/>
      </top>
      <bottom/>
      <diagonal/>
    </border>
    <border>
      <left/>
      <right style="thin">
        <color auto="1"/>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style="medium">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medium">
        <color indexed="64"/>
      </bottom>
      <diagonal/>
    </border>
    <border>
      <left style="thick">
        <color indexed="64"/>
      </left>
      <right style="thick">
        <color indexed="64"/>
      </right>
      <top/>
      <bottom/>
      <diagonal/>
    </border>
    <border>
      <left style="thick">
        <color auto="1"/>
      </left>
      <right style="thick">
        <color auto="1"/>
      </right>
      <top/>
      <bottom style="thick">
        <color auto="1"/>
      </bottom>
      <diagonal/>
    </border>
    <border>
      <left style="thick">
        <color indexed="64"/>
      </left>
      <right style="thick">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44" fontId="3" fillId="0" borderId="0" applyFont="0" applyFill="0" applyBorder="0" applyAlignment="0" applyProtection="0"/>
    <xf numFmtId="9" fontId="3" fillId="0" borderId="0" applyFont="0" applyFill="0" applyBorder="0" applyAlignment="0" applyProtection="0"/>
    <xf numFmtId="0" fontId="10" fillId="0" borderId="0"/>
    <xf numFmtId="0" fontId="12" fillId="0" borderId="0"/>
    <xf numFmtId="43" fontId="13"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cellStyleXfs>
  <cellXfs count="255">
    <xf numFmtId="0" fontId="0" fillId="0" borderId="0" xfId="0"/>
    <xf numFmtId="0" fontId="1" fillId="0" borderId="0" xfId="0" applyFont="1"/>
    <xf numFmtId="0" fontId="5" fillId="0" borderId="0" xfId="0" applyFont="1"/>
    <xf numFmtId="0" fontId="4" fillId="0" borderId="0" xfId="0" applyFont="1" applyAlignment="1">
      <alignment horizontal="left" vertical="center"/>
    </xf>
    <xf numFmtId="0" fontId="5" fillId="0" borderId="0" xfId="0" applyFont="1" applyAlignment="1">
      <alignment vertical="center"/>
    </xf>
    <xf numFmtId="0" fontId="9" fillId="0" borderId="0" xfId="0" applyFont="1" applyAlignment="1">
      <alignment vertical="center"/>
    </xf>
    <xf numFmtId="0" fontId="11" fillId="0" borderId="0" xfId="3" applyFont="1" applyAlignment="1">
      <alignment horizontal="center"/>
    </xf>
    <xf numFmtId="0" fontId="9" fillId="0" borderId="0" xfId="0" applyFont="1" applyAlignment="1">
      <alignment horizontal="left" vertical="center"/>
    </xf>
    <xf numFmtId="0" fontId="9" fillId="4" borderId="0" xfId="0" applyFont="1" applyFill="1" applyAlignment="1">
      <alignment horizontal="center" vertical="center"/>
    </xf>
    <xf numFmtId="0" fontId="14" fillId="5" borderId="10" xfId="0" applyFont="1" applyFill="1" applyBorder="1" applyAlignment="1">
      <alignment horizontal="center" vertical="center"/>
    </xf>
    <xf numFmtId="0" fontId="2" fillId="5" borderId="3" xfId="0" applyFont="1" applyFill="1" applyBorder="1" applyAlignment="1">
      <alignment horizontal="centerContinuous" vertical="center"/>
    </xf>
    <xf numFmtId="0" fontId="15" fillId="5" borderId="3" xfId="0" applyFont="1" applyFill="1" applyBorder="1" applyAlignment="1">
      <alignment horizontal="centerContinuous" vertical="center"/>
    </xf>
    <xf numFmtId="0" fontId="1" fillId="0" borderId="18" xfId="0" applyFont="1" applyBorder="1" applyAlignment="1">
      <alignment horizont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0" xfId="0" applyAlignment="1">
      <alignment vertical="center"/>
    </xf>
    <xf numFmtId="0" fontId="0" fillId="0" borderId="15" xfId="0" applyBorder="1" applyAlignment="1">
      <alignment horizontal="right" vertical="center" indent="2"/>
    </xf>
    <xf numFmtId="165" fontId="3" fillId="0" borderId="7" xfId="1" applyNumberFormat="1" applyFont="1" applyBorder="1" applyAlignment="1" applyProtection="1">
      <alignment vertical="center"/>
    </xf>
    <xf numFmtId="9" fontId="3" fillId="0" borderId="11" xfId="1" applyNumberFormat="1" applyFont="1" applyBorder="1" applyAlignment="1" applyProtection="1">
      <alignment vertical="center"/>
    </xf>
    <xf numFmtId="165" fontId="3" fillId="0" borderId="0" xfId="1" applyNumberFormat="1" applyFont="1" applyProtection="1"/>
    <xf numFmtId="164" fontId="0" fillId="0" borderId="16" xfId="0" applyNumberFormat="1" applyBorder="1" applyAlignment="1">
      <alignment horizontal="right" vertical="center" indent="2"/>
    </xf>
    <xf numFmtId="165" fontId="3" fillId="0" borderId="6" xfId="1" applyNumberFormat="1" applyFont="1" applyBorder="1" applyAlignment="1" applyProtection="1">
      <alignment vertical="center"/>
    </xf>
    <xf numFmtId="44" fontId="1" fillId="0" borderId="12" xfId="1" applyFont="1" applyBorder="1" applyAlignment="1" applyProtection="1">
      <alignment vertical="center"/>
    </xf>
    <xf numFmtId="165" fontId="1" fillId="0" borderId="0" xfId="1" applyNumberFormat="1" applyFont="1" applyProtection="1"/>
    <xf numFmtId="164" fontId="0" fillId="0" borderId="17" xfId="0" applyNumberFormat="1" applyBorder="1" applyAlignment="1">
      <alignment horizontal="right" vertical="center" indent="2"/>
    </xf>
    <xf numFmtId="165" fontId="3" fillId="0" borderId="13" xfId="2" applyNumberFormat="1" applyFont="1" applyBorder="1" applyAlignment="1" applyProtection="1">
      <alignment horizontal="center" vertical="center"/>
    </xf>
    <xf numFmtId="44" fontId="1" fillId="0" borderId="14" xfId="1" applyFont="1" applyBorder="1" applyAlignment="1" applyProtection="1">
      <alignment vertical="center"/>
    </xf>
    <xf numFmtId="41" fontId="12" fillId="0" borderId="5" xfId="1" applyNumberFormat="1" applyFont="1" applyFill="1" applyBorder="1" applyAlignment="1" applyProtection="1">
      <alignment vertical="center"/>
    </xf>
    <xf numFmtId="41" fontId="12" fillId="6" borderId="5" xfId="1" applyNumberFormat="1" applyFont="1" applyFill="1" applyBorder="1" applyAlignment="1" applyProtection="1">
      <alignment horizontal="center" vertical="center"/>
    </xf>
    <xf numFmtId="41" fontId="12" fillId="0" borderId="5" xfId="1" applyNumberFormat="1" applyFont="1" applyFill="1" applyBorder="1" applyAlignment="1" applyProtection="1">
      <alignment horizontal="center" vertical="center"/>
    </xf>
    <xf numFmtId="41" fontId="12" fillId="0" borderId="5" xfId="1" applyNumberFormat="1" applyFont="1" applyBorder="1" applyAlignment="1" applyProtection="1">
      <alignment horizontal="center" vertical="center"/>
    </xf>
    <xf numFmtId="41" fontId="12" fillId="0" borderId="25" xfId="1" applyNumberFormat="1" applyFont="1" applyFill="1" applyBorder="1" applyAlignment="1" applyProtection="1">
      <alignment horizontal="center" vertical="center"/>
    </xf>
    <xf numFmtId="41" fontId="31" fillId="0" borderId="28" xfId="1" applyNumberFormat="1" applyFont="1" applyFill="1" applyBorder="1" applyAlignment="1" applyProtection="1">
      <alignment horizontal="center" vertical="center"/>
    </xf>
    <xf numFmtId="41" fontId="31" fillId="0" borderId="29" xfId="1" applyNumberFormat="1" applyFont="1" applyFill="1" applyBorder="1" applyAlignment="1" applyProtection="1">
      <alignment horizontal="center" vertical="center"/>
    </xf>
    <xf numFmtId="41" fontId="31" fillId="0" borderId="28" xfId="1" applyNumberFormat="1" applyFont="1" applyBorder="1" applyAlignment="1" applyProtection="1">
      <alignment horizontal="center" vertical="center"/>
    </xf>
    <xf numFmtId="41" fontId="12" fillId="0" borderId="29" xfId="1" applyNumberFormat="1" applyFont="1" applyFill="1" applyBorder="1" applyAlignment="1" applyProtection="1">
      <alignment horizontal="center" vertical="center"/>
    </xf>
    <xf numFmtId="41" fontId="12" fillId="0" borderId="5" xfId="1" applyNumberFormat="1" applyFont="1" applyFill="1" applyBorder="1" applyAlignment="1" applyProtection="1">
      <alignment horizontal="right" vertical="center"/>
    </xf>
    <xf numFmtId="0" fontId="4" fillId="0" borderId="0" xfId="0" applyFont="1" applyAlignment="1">
      <alignment vertical="center"/>
    </xf>
    <xf numFmtId="1" fontId="17" fillId="0" borderId="0" xfId="0" applyNumberFormat="1" applyFont="1" applyAlignment="1">
      <alignment horizontal="left" vertical="center" indent="1"/>
    </xf>
    <xf numFmtId="1" fontId="17" fillId="8" borderId="0" xfId="0" applyNumberFormat="1" applyFont="1" applyFill="1" applyAlignment="1">
      <alignment vertical="center"/>
    </xf>
    <xf numFmtId="0" fontId="5" fillId="0" borderId="0" xfId="0" applyFont="1" applyAlignment="1">
      <alignment wrapText="1"/>
    </xf>
    <xf numFmtId="1" fontId="20" fillId="8" borderId="0" xfId="0" applyNumberFormat="1" applyFont="1" applyFill="1" applyAlignment="1">
      <alignment vertical="center"/>
    </xf>
    <xf numFmtId="0" fontId="22" fillId="0" borderId="0" xfId="0" applyFont="1" applyAlignment="1">
      <alignment horizontal="left" wrapText="1"/>
    </xf>
    <xf numFmtId="0" fontId="27" fillId="0" borderId="0" xfId="0" applyFont="1" applyAlignment="1">
      <alignment horizontal="center"/>
    </xf>
    <xf numFmtId="0" fontId="27" fillId="0" borderId="0" xfId="0" applyFont="1" applyAlignment="1">
      <alignment horizontal="center" wrapText="1"/>
    </xf>
    <xf numFmtId="0" fontId="33" fillId="0" borderId="0" xfId="0" applyFont="1" applyAlignment="1">
      <alignment horizontal="center"/>
    </xf>
    <xf numFmtId="0" fontId="22" fillId="5" borderId="3" xfId="0" applyFont="1" applyFill="1" applyBorder="1" applyAlignment="1">
      <alignment vertical="center"/>
    </xf>
    <xf numFmtId="41" fontId="22" fillId="5" borderId="3" xfId="0" applyNumberFormat="1" applyFont="1" applyFill="1" applyBorder="1" applyAlignment="1">
      <alignment vertical="center"/>
    </xf>
    <xf numFmtId="0" fontId="24" fillId="0" borderId="0" xfId="0" applyFont="1"/>
    <xf numFmtId="0" fontId="33"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horizontal="left" vertical="center" indent="1"/>
    </xf>
    <xf numFmtId="0" fontId="22" fillId="0" borderId="0" xfId="0" applyFont="1" applyAlignment="1">
      <alignment vertical="center"/>
    </xf>
    <xf numFmtId="0" fontId="23" fillId="5" borderId="3" xfId="0" applyFont="1" applyFill="1" applyBorder="1" applyAlignment="1">
      <alignment horizontal="center" vertical="center"/>
    </xf>
    <xf numFmtId="41" fontId="12" fillId="0" borderId="30" xfId="1" applyNumberFormat="1" applyFont="1" applyFill="1" applyBorder="1" applyAlignment="1" applyProtection="1">
      <alignment vertical="center"/>
    </xf>
    <xf numFmtId="41" fontId="12" fillId="0" borderId="27" xfId="1" applyNumberFormat="1" applyFont="1" applyFill="1" applyBorder="1" applyAlignment="1" applyProtection="1">
      <alignment vertical="center"/>
    </xf>
    <xf numFmtId="41" fontId="12" fillId="0" borderId="31" xfId="1" applyNumberFormat="1" applyFont="1" applyFill="1" applyBorder="1" applyAlignment="1" applyProtection="1">
      <alignment vertical="center"/>
    </xf>
    <xf numFmtId="0" fontId="26" fillId="8" borderId="3" xfId="0" quotePrefix="1" applyFont="1" applyFill="1" applyBorder="1" applyAlignment="1">
      <alignment horizontal="right" vertical="center"/>
    </xf>
    <xf numFmtId="165" fontId="26" fillId="8" borderId="3" xfId="1" quotePrefix="1" applyNumberFormat="1" applyFont="1" applyFill="1" applyBorder="1" applyAlignment="1" applyProtection="1">
      <alignment vertical="center"/>
    </xf>
    <xf numFmtId="9" fontId="24" fillId="0" borderId="0" xfId="2" applyFont="1" applyAlignment="1" applyProtection="1">
      <alignment horizontal="center" vertical="center"/>
    </xf>
    <xf numFmtId="0" fontId="27" fillId="0" borderId="0" xfId="0" applyFont="1"/>
    <xf numFmtId="0" fontId="28" fillId="0" borderId="21" xfId="0" applyFont="1" applyBorder="1" applyAlignment="1">
      <alignment horizontal="center"/>
    </xf>
    <xf numFmtId="0" fontId="24" fillId="0" borderId="0" xfId="0" applyFont="1" applyAlignment="1">
      <alignment horizontal="left" vertical="center" indent="2"/>
    </xf>
    <xf numFmtId="0" fontId="25" fillId="0" borderId="0" xfId="0" applyFont="1" applyAlignment="1">
      <alignment horizontal="center" vertical="center"/>
    </xf>
    <xf numFmtId="0" fontId="24" fillId="0" borderId="0" xfId="0" applyFont="1" applyAlignment="1">
      <alignment horizontal="left" vertical="center"/>
    </xf>
    <xf numFmtId="44" fontId="12" fillId="0" borderId="5" xfId="1" applyFont="1" applyFill="1" applyBorder="1" applyAlignment="1" applyProtection="1">
      <alignment horizontal="center" vertical="center"/>
    </xf>
    <xf numFmtId="166" fontId="22" fillId="0" borderId="5" xfId="0" applyNumberFormat="1" applyFont="1" applyBorder="1" applyAlignment="1">
      <alignment vertical="center"/>
    </xf>
    <xf numFmtId="165" fontId="26" fillId="8" borderId="24" xfId="1" quotePrefix="1" applyNumberFormat="1" applyFont="1" applyFill="1" applyBorder="1" applyAlignment="1" applyProtection="1">
      <alignment vertical="center"/>
    </xf>
    <xf numFmtId="0" fontId="19" fillId="0" borderId="0" xfId="0" applyFont="1" applyAlignment="1">
      <alignment horizontal="left" vertical="center"/>
    </xf>
    <xf numFmtId="0" fontId="7" fillId="5" borderId="3" xfId="0" applyFont="1" applyFill="1" applyBorder="1" applyAlignment="1">
      <alignment vertical="center"/>
    </xf>
    <xf numFmtId="0" fontId="22" fillId="0" borderId="0" xfId="0" applyFont="1"/>
    <xf numFmtId="0" fontId="22" fillId="0" borderId="0" xfId="0" applyFont="1" applyAlignment="1">
      <alignment horizontal="left" vertical="center"/>
    </xf>
    <xf numFmtId="0" fontId="22" fillId="0" borderId="22" xfId="0" applyFont="1" applyBorder="1" applyAlignment="1">
      <alignment horizontal="left" vertical="center" wrapText="1" indent="2"/>
    </xf>
    <xf numFmtId="41" fontId="31" fillId="0" borderId="5" xfId="1" applyNumberFormat="1" applyFont="1" applyFill="1" applyBorder="1" applyAlignment="1" applyProtection="1">
      <alignment horizontal="center" vertical="center"/>
    </xf>
    <xf numFmtId="0" fontId="24" fillId="0" borderId="22" xfId="0" applyFont="1" applyBorder="1" applyAlignment="1">
      <alignment horizontal="left" vertical="center" wrapText="1" indent="2"/>
    </xf>
    <xf numFmtId="41" fontId="16" fillId="9" borderId="24" xfId="0" applyNumberFormat="1" applyFont="1" applyFill="1" applyBorder="1" applyAlignment="1">
      <alignment horizontal="left" vertical="center" wrapText="1" indent="2"/>
    </xf>
    <xf numFmtId="41" fontId="12" fillId="9" borderId="26" xfId="1" applyNumberFormat="1" applyFont="1" applyFill="1" applyBorder="1" applyAlignment="1" applyProtection="1">
      <alignment horizontal="center" vertical="center"/>
    </xf>
    <xf numFmtId="0" fontId="31" fillId="0" borderId="0" xfId="0" applyFont="1" applyAlignment="1">
      <alignment horizontal="left" vertical="center"/>
    </xf>
    <xf numFmtId="0" fontId="31" fillId="0" borderId="22" xfId="0" applyFont="1" applyBorder="1" applyAlignment="1">
      <alignment horizontal="left" vertical="center" wrapText="1" indent="2"/>
    </xf>
    <xf numFmtId="0" fontId="24" fillId="0" borderId="4" xfId="0" applyFont="1" applyBorder="1" applyAlignment="1">
      <alignment horizontal="left" vertical="center" indent="2"/>
    </xf>
    <xf numFmtId="0" fontId="24" fillId="0" borderId="23" xfId="0" applyFont="1" applyBorder="1" applyAlignment="1">
      <alignment horizontal="left" vertical="center" wrapText="1" indent="2"/>
    </xf>
    <xf numFmtId="41" fontId="7" fillId="5" borderId="3" xfId="0" applyNumberFormat="1" applyFont="1" applyFill="1" applyBorder="1" applyAlignment="1">
      <alignment vertical="center"/>
    </xf>
    <xf numFmtId="0" fontId="18" fillId="5" borderId="3" xfId="0" applyFont="1" applyFill="1" applyBorder="1" applyAlignment="1">
      <alignment horizontal="center" vertical="center"/>
    </xf>
    <xf numFmtId="41" fontId="7" fillId="5" borderId="0" xfId="0" applyNumberFormat="1" applyFont="1" applyFill="1" applyAlignment="1">
      <alignment vertical="center"/>
    </xf>
    <xf numFmtId="0" fontId="23" fillId="0" borderId="0" xfId="0" applyFont="1" applyAlignment="1">
      <alignment horizontal="center" vertical="center"/>
    </xf>
    <xf numFmtId="41" fontId="31" fillId="0" borderId="5" xfId="1" applyNumberFormat="1" applyFont="1" applyFill="1" applyBorder="1" applyAlignment="1" applyProtection="1">
      <alignment vertical="center"/>
    </xf>
    <xf numFmtId="165" fontId="7" fillId="0" borderId="26" xfId="1" quotePrefix="1" applyNumberFormat="1" applyFont="1" applyBorder="1" applyAlignment="1" applyProtection="1">
      <alignment vertical="center"/>
    </xf>
    <xf numFmtId="44" fontId="5" fillId="0" borderId="0" xfId="0" applyNumberFormat="1" applyFont="1" applyAlignment="1">
      <alignment vertical="center"/>
    </xf>
    <xf numFmtId="166" fontId="24" fillId="0" borderId="5" xfId="0" applyNumberFormat="1" applyFont="1" applyBorder="1" applyAlignment="1">
      <alignment vertical="center"/>
    </xf>
    <xf numFmtId="0" fontId="7" fillId="0" borderId="0" xfId="0" applyFont="1" applyAlignment="1">
      <alignment vertical="center"/>
    </xf>
    <xf numFmtId="0" fontId="7" fillId="0" borderId="0" xfId="0" applyFont="1"/>
    <xf numFmtId="41" fontId="31" fillId="3" borderId="5" xfId="1" applyNumberFormat="1" applyFont="1" applyFill="1" applyBorder="1" applyAlignment="1" applyProtection="1">
      <alignment vertical="center"/>
      <protection locked="0"/>
    </xf>
    <xf numFmtId="41" fontId="31" fillId="3" borderId="25" xfId="1" applyNumberFormat="1" applyFont="1" applyFill="1" applyBorder="1" applyAlignment="1" applyProtection="1">
      <alignment vertical="center"/>
      <protection locked="0"/>
    </xf>
    <xf numFmtId="0" fontId="31" fillId="3" borderId="5" xfId="0" applyFont="1" applyFill="1" applyBorder="1" applyAlignment="1" applyProtection="1">
      <alignment horizontal="center" vertical="center"/>
      <protection locked="0"/>
    </xf>
    <xf numFmtId="0" fontId="33" fillId="0" borderId="0" xfId="0" applyFont="1" applyAlignment="1">
      <alignment horizontal="right" vertical="center" indent="1"/>
    </xf>
    <xf numFmtId="0" fontId="26" fillId="8" borderId="0" xfId="0" quotePrefix="1" applyFont="1" applyFill="1" applyAlignment="1">
      <alignment horizontal="right" vertical="center"/>
    </xf>
    <xf numFmtId="165" fontId="26" fillId="8" borderId="0" xfId="1" quotePrefix="1" applyNumberFormat="1" applyFont="1" applyFill="1" applyBorder="1" applyAlignment="1" applyProtection="1">
      <alignment vertical="center"/>
    </xf>
    <xf numFmtId="0" fontId="34" fillId="8" borderId="21" xfId="0" quotePrefix="1" applyFont="1" applyFill="1" applyBorder="1" applyAlignment="1">
      <alignment horizontal="right" vertical="center"/>
    </xf>
    <xf numFmtId="9" fontId="34" fillId="8" borderId="21" xfId="2" quotePrefix="1" applyFont="1" applyFill="1" applyBorder="1" applyAlignment="1" applyProtection="1">
      <alignment horizontal="right" vertical="center"/>
    </xf>
    <xf numFmtId="41" fontId="24" fillId="0" borderId="0" xfId="0" applyNumberFormat="1" applyFont="1"/>
    <xf numFmtId="0" fontId="24" fillId="0" borderId="32" xfId="0" applyFont="1" applyBorder="1" applyAlignment="1">
      <alignment horizontal="left" vertical="center" indent="1"/>
    </xf>
    <xf numFmtId="0" fontId="24" fillId="0" borderId="22" xfId="0" applyFont="1" applyBorder="1" applyAlignment="1">
      <alignment horizontal="left" vertical="center" indent="1"/>
    </xf>
    <xf numFmtId="0" fontId="5" fillId="8" borderId="0" xfId="0" applyFont="1" applyFill="1"/>
    <xf numFmtId="0" fontId="5" fillId="8" borderId="0" xfId="0" applyFont="1" applyFill="1" applyAlignment="1">
      <alignment wrapText="1"/>
    </xf>
    <xf numFmtId="0" fontId="5" fillId="8" borderId="0" xfId="0" applyFont="1" applyFill="1" applyAlignment="1">
      <alignment vertical="center"/>
    </xf>
    <xf numFmtId="0" fontId="22" fillId="3" borderId="5" xfId="0" applyFont="1" applyFill="1" applyBorder="1" applyAlignment="1" applyProtection="1">
      <alignment horizontal="center" vertical="center"/>
      <protection locked="0"/>
    </xf>
    <xf numFmtId="0" fontId="22" fillId="0" borderId="24" xfId="0" applyFont="1" applyBorder="1" applyAlignment="1">
      <alignment horizontal="right" vertical="center" indent="1"/>
    </xf>
    <xf numFmtId="166" fontId="22" fillId="0" borderId="26" xfId="0" applyNumberFormat="1" applyFont="1" applyBorder="1" applyAlignment="1">
      <alignment vertical="center"/>
    </xf>
    <xf numFmtId="0" fontId="24" fillId="9" borderId="10" xfId="0" applyFont="1" applyFill="1" applyBorder="1" applyAlignment="1">
      <alignment horizontal="left" vertical="center" wrapText="1" indent="2"/>
    </xf>
    <xf numFmtId="41" fontId="12" fillId="0" borderId="32" xfId="1" applyNumberFormat="1" applyFont="1" applyFill="1" applyBorder="1" applyAlignment="1" applyProtection="1">
      <alignment vertical="center"/>
    </xf>
    <xf numFmtId="41" fontId="12" fillId="0" borderId="22" xfId="1" applyNumberFormat="1" applyFont="1" applyFill="1" applyBorder="1" applyAlignment="1" applyProtection="1">
      <alignment vertical="center"/>
    </xf>
    <xf numFmtId="41" fontId="12" fillId="0" borderId="33" xfId="1" applyNumberFormat="1" applyFont="1" applyFill="1" applyBorder="1" applyAlignment="1" applyProtection="1">
      <alignment vertical="center"/>
    </xf>
    <xf numFmtId="0" fontId="24" fillId="7" borderId="22" xfId="0" applyFont="1" applyFill="1" applyBorder="1" applyAlignment="1">
      <alignment horizontal="left" vertical="center" wrapText="1" indent="2"/>
    </xf>
    <xf numFmtId="0" fontId="33" fillId="0" borderId="0" xfId="0" applyFont="1" applyAlignment="1">
      <alignment horizontal="center" wrapText="1"/>
    </xf>
    <xf numFmtId="166" fontId="24" fillId="0" borderId="35" xfId="0" applyNumberFormat="1" applyFont="1" applyBorder="1" applyAlignment="1">
      <alignment vertical="center"/>
    </xf>
    <xf numFmtId="165" fontId="24" fillId="0" borderId="5" xfId="0" applyNumberFormat="1" applyFont="1" applyBorder="1" applyAlignment="1">
      <alignment vertical="center"/>
    </xf>
    <xf numFmtId="41" fontId="31" fillId="0" borderId="36" xfId="1" applyNumberFormat="1" applyFont="1" applyFill="1" applyBorder="1" applyAlignment="1" applyProtection="1">
      <alignment horizontal="center" vertical="center"/>
    </xf>
    <xf numFmtId="41" fontId="12" fillId="0" borderId="36" xfId="1" applyNumberFormat="1" applyFont="1" applyFill="1" applyBorder="1" applyAlignment="1" applyProtection="1">
      <alignment horizontal="center" vertical="center"/>
    </xf>
    <xf numFmtId="41" fontId="31" fillId="0" borderId="38" xfId="1" applyNumberFormat="1" applyFont="1" applyFill="1" applyBorder="1" applyAlignment="1" applyProtection="1">
      <alignment horizontal="center" vertical="center"/>
    </xf>
    <xf numFmtId="41" fontId="12" fillId="0" borderId="36" xfId="1" applyNumberFormat="1" applyFont="1" applyBorder="1" applyAlignment="1" applyProtection="1">
      <alignment horizontal="center" vertical="center"/>
    </xf>
    <xf numFmtId="41" fontId="31" fillId="0" borderId="30" xfId="1" applyNumberFormat="1" applyFont="1" applyBorder="1" applyAlignment="1" applyProtection="1">
      <alignment horizontal="center" vertical="center"/>
    </xf>
    <xf numFmtId="41" fontId="31" fillId="0" borderId="30" xfId="1" applyNumberFormat="1" applyFont="1" applyFill="1" applyBorder="1" applyAlignment="1" applyProtection="1">
      <alignment horizontal="center" vertical="center"/>
    </xf>
    <xf numFmtId="41" fontId="12" fillId="0" borderId="39" xfId="1" applyNumberFormat="1" applyFont="1" applyFill="1" applyBorder="1" applyAlignment="1" applyProtection="1">
      <alignment horizontal="center" vertical="center"/>
    </xf>
    <xf numFmtId="41" fontId="31" fillId="0" borderId="36" xfId="1" applyNumberFormat="1" applyFont="1" applyFill="1" applyBorder="1" applyAlignment="1" applyProtection="1">
      <alignment vertical="center"/>
    </xf>
    <xf numFmtId="165" fontId="7" fillId="0" borderId="37" xfId="1" quotePrefix="1" applyNumberFormat="1" applyFont="1" applyBorder="1" applyAlignment="1" applyProtection="1">
      <alignment vertical="center"/>
    </xf>
    <xf numFmtId="0" fontId="7" fillId="5" borderId="41" xfId="0" applyFont="1" applyFill="1" applyBorder="1" applyAlignment="1">
      <alignment vertical="center"/>
    </xf>
    <xf numFmtId="41" fontId="31" fillId="0" borderId="42" xfId="1" applyNumberFormat="1" applyFont="1" applyFill="1" applyBorder="1" applyAlignment="1" applyProtection="1">
      <alignment horizontal="center" vertical="center"/>
    </xf>
    <xf numFmtId="41" fontId="12" fillId="9" borderId="43" xfId="1" applyNumberFormat="1" applyFont="1" applyFill="1" applyBorder="1" applyAlignment="1" applyProtection="1">
      <alignment horizontal="center" vertical="center"/>
    </xf>
    <xf numFmtId="41" fontId="31" fillId="0" borderId="45" xfId="1" applyNumberFormat="1" applyFont="1" applyFill="1" applyBorder="1" applyAlignment="1" applyProtection="1">
      <alignment horizontal="center" vertical="center"/>
    </xf>
    <xf numFmtId="41" fontId="12" fillId="0" borderId="42" xfId="1" applyNumberFormat="1" applyFont="1" applyBorder="1" applyAlignment="1" applyProtection="1">
      <alignment horizontal="center" vertical="center"/>
    </xf>
    <xf numFmtId="41" fontId="7" fillId="5" borderId="41" xfId="0" applyNumberFormat="1" applyFont="1" applyFill="1" applyBorder="1" applyAlignment="1">
      <alignment vertical="center"/>
    </xf>
    <xf numFmtId="41" fontId="31" fillId="0" borderId="46" xfId="1" applyNumberFormat="1" applyFont="1" applyBorder="1" applyAlignment="1" applyProtection="1">
      <alignment horizontal="center" vertical="center"/>
    </xf>
    <xf numFmtId="41" fontId="12" fillId="0" borderId="45" xfId="1" applyNumberFormat="1" applyFont="1" applyFill="1" applyBorder="1" applyAlignment="1" applyProtection="1">
      <alignment horizontal="center" vertical="center"/>
    </xf>
    <xf numFmtId="41" fontId="12" fillId="0" borderId="42" xfId="1" applyNumberFormat="1" applyFont="1" applyFill="1" applyBorder="1" applyAlignment="1" applyProtection="1">
      <alignment horizontal="center" vertical="center"/>
    </xf>
    <xf numFmtId="41" fontId="31" fillId="0" borderId="46" xfId="1" applyNumberFormat="1" applyFont="1" applyFill="1" applyBorder="1" applyAlignment="1" applyProtection="1">
      <alignment horizontal="center" vertical="center"/>
    </xf>
    <xf numFmtId="41" fontId="12" fillId="0" borderId="47" xfId="1" applyNumberFormat="1" applyFont="1" applyFill="1" applyBorder="1" applyAlignment="1" applyProtection="1">
      <alignment horizontal="center" vertical="center"/>
    </xf>
    <xf numFmtId="41" fontId="7" fillId="5" borderId="48" xfId="0" applyNumberFormat="1" applyFont="1" applyFill="1" applyBorder="1" applyAlignment="1">
      <alignment vertical="center"/>
    </xf>
    <xf numFmtId="41" fontId="31" fillId="0" borderId="42" xfId="1" applyNumberFormat="1" applyFont="1" applyFill="1" applyBorder="1" applyAlignment="1" applyProtection="1">
      <alignment vertical="center"/>
    </xf>
    <xf numFmtId="41" fontId="12" fillId="0" borderId="42" xfId="1" applyNumberFormat="1" applyFont="1" applyFill="1" applyBorder="1" applyAlignment="1" applyProtection="1">
      <alignment vertical="center"/>
    </xf>
    <xf numFmtId="165" fontId="7" fillId="0" borderId="43" xfId="1" quotePrefix="1" applyNumberFormat="1" applyFont="1" applyBorder="1" applyAlignment="1" applyProtection="1">
      <alignment vertical="center"/>
    </xf>
    <xf numFmtId="0" fontId="24" fillId="9" borderId="9" xfId="0" applyFont="1" applyFill="1" applyBorder="1" applyAlignment="1">
      <alignment horizontal="left" vertical="center" indent="1"/>
    </xf>
    <xf numFmtId="0" fontId="24" fillId="7" borderId="0" xfId="0" applyFont="1" applyFill="1" applyAlignment="1">
      <alignment horizontal="left" vertical="center" indent="1"/>
    </xf>
    <xf numFmtId="0" fontId="5" fillId="0" borderId="49" xfId="0" applyFont="1" applyBorder="1"/>
    <xf numFmtId="43" fontId="24" fillId="0" borderId="0" xfId="0" applyNumberFormat="1" applyFont="1"/>
    <xf numFmtId="167" fontId="22" fillId="0" borderId="0" xfId="0" applyNumberFormat="1" applyFont="1" applyAlignment="1">
      <alignment horizontal="center"/>
    </xf>
    <xf numFmtId="9" fontId="36" fillId="0" borderId="5" xfId="2" applyFont="1" applyBorder="1" applyAlignment="1" applyProtection="1">
      <alignment horizontal="center" vertical="center"/>
    </xf>
    <xf numFmtId="0" fontId="36" fillId="0" borderId="0" xfId="0" applyFont="1"/>
    <xf numFmtId="9" fontId="36" fillId="0" borderId="5" xfId="0" applyNumberFormat="1" applyFont="1" applyBorder="1" applyAlignment="1">
      <alignment horizontal="center" vertical="center"/>
    </xf>
    <xf numFmtId="0" fontId="35" fillId="0" borderId="21" xfId="0" applyFont="1" applyBorder="1" applyAlignment="1">
      <alignment horizontal="center"/>
    </xf>
    <xf numFmtId="0" fontId="36" fillId="0" borderId="22" xfId="0" applyFont="1" applyBorder="1" applyAlignment="1">
      <alignment horizontal="left" vertical="center" wrapText="1" indent="2"/>
    </xf>
    <xf numFmtId="165" fontId="22" fillId="0" borderId="5" xfId="0" applyNumberFormat="1" applyFont="1" applyBorder="1" applyAlignment="1">
      <alignment vertical="center"/>
    </xf>
    <xf numFmtId="165" fontId="22" fillId="0" borderId="5" xfId="0" applyNumberFormat="1" applyFont="1" applyBorder="1"/>
    <xf numFmtId="41" fontId="12" fillId="7" borderId="29" xfId="1" applyNumberFormat="1" applyFont="1" applyFill="1" applyBorder="1" applyAlignment="1" applyProtection="1">
      <alignment horizontal="center" vertical="center"/>
    </xf>
    <xf numFmtId="41" fontId="12" fillId="7" borderId="45" xfId="1" applyNumberFormat="1" applyFont="1" applyFill="1" applyBorder="1" applyAlignment="1" applyProtection="1">
      <alignment horizontal="center" vertical="center"/>
    </xf>
    <xf numFmtId="41" fontId="12" fillId="0" borderId="34" xfId="1" applyNumberFormat="1" applyFont="1" applyFill="1" applyBorder="1" applyAlignment="1" applyProtection="1">
      <alignment horizontal="center" vertical="center"/>
    </xf>
    <xf numFmtId="41" fontId="31" fillId="0" borderId="44" xfId="1" applyNumberFormat="1" applyFont="1" applyFill="1" applyBorder="1" applyAlignment="1" applyProtection="1">
      <alignment horizontal="center" vertical="center"/>
    </xf>
    <xf numFmtId="0" fontId="24" fillId="0" borderId="0" xfId="0" applyFont="1" applyAlignment="1">
      <alignment horizontal="left" vertical="top" indent="2"/>
    </xf>
    <xf numFmtId="167" fontId="27" fillId="0" borderId="0" xfId="0" applyNumberFormat="1" applyFont="1" applyAlignment="1">
      <alignment horizontal="center"/>
    </xf>
    <xf numFmtId="0" fontId="35" fillId="0" borderId="0" xfId="0" applyFont="1" applyAlignment="1">
      <alignment horizontal="center"/>
    </xf>
    <xf numFmtId="0" fontId="27" fillId="0" borderId="0" xfId="0" applyFont="1" applyAlignment="1">
      <alignment wrapText="1"/>
    </xf>
    <xf numFmtId="0" fontId="27" fillId="0" borderId="0" xfId="0" applyFont="1" applyAlignment="1">
      <alignment horizontal="right" vertical="center" indent="1"/>
    </xf>
    <xf numFmtId="44" fontId="22" fillId="7" borderId="5" xfId="0" applyNumberFormat="1" applyFont="1" applyFill="1" applyBorder="1" applyAlignment="1">
      <alignment vertical="center"/>
    </xf>
    <xf numFmtId="0" fontId="24" fillId="2" borderId="51" xfId="0" applyFont="1" applyFill="1" applyBorder="1" applyAlignment="1" applyProtection="1">
      <alignment vertical="center"/>
      <protection locked="0"/>
    </xf>
    <xf numFmtId="0" fontId="24" fillId="2" borderId="3" xfId="0" applyFont="1" applyFill="1" applyBorder="1" applyProtection="1">
      <protection locked="0"/>
    </xf>
    <xf numFmtId="0" fontId="24" fillId="2" borderId="52" xfId="0" applyFont="1" applyFill="1" applyBorder="1" applyProtection="1">
      <protection locked="0"/>
    </xf>
    <xf numFmtId="0" fontId="24" fillId="2" borderId="1" xfId="0" applyFont="1" applyFill="1" applyBorder="1" applyAlignment="1" applyProtection="1">
      <alignment vertical="center"/>
      <protection locked="0"/>
    </xf>
    <xf numFmtId="0" fontId="24" fillId="2" borderId="0" xfId="0" applyFont="1" applyFill="1" applyProtection="1">
      <protection locked="0"/>
    </xf>
    <xf numFmtId="0" fontId="24" fillId="2" borderId="53" xfId="0" applyFont="1" applyFill="1" applyBorder="1" applyProtection="1">
      <protection locked="0"/>
    </xf>
    <xf numFmtId="0" fontId="24" fillId="2" borderId="1" xfId="0" applyFont="1" applyFill="1" applyBorder="1" applyProtection="1">
      <protection locked="0"/>
    </xf>
    <xf numFmtId="0" fontId="24" fillId="2" borderId="2" xfId="0" applyFont="1" applyFill="1" applyBorder="1" applyProtection="1">
      <protection locked="0"/>
    </xf>
    <xf numFmtId="0" fontId="24" fillId="2" borderId="21" xfId="0" applyFont="1" applyFill="1" applyBorder="1" applyProtection="1">
      <protection locked="0"/>
    </xf>
    <xf numFmtId="0" fontId="24" fillId="2" borderId="54" xfId="0" applyFont="1" applyFill="1" applyBorder="1" applyProtection="1">
      <protection locked="0"/>
    </xf>
    <xf numFmtId="0" fontId="4" fillId="4" borderId="0" xfId="0" applyFont="1" applyFill="1" applyAlignment="1">
      <alignment vertical="center"/>
    </xf>
    <xf numFmtId="0" fontId="24" fillId="0" borderId="0" xfId="0" applyFont="1" applyAlignment="1">
      <alignment horizontal="right" vertical="top" indent="2"/>
    </xf>
    <xf numFmtId="0" fontId="24" fillId="0" borderId="0" xfId="0" applyFont="1" applyAlignment="1">
      <alignment horizontal="right" vertical="center" wrapText="1" indent="2"/>
    </xf>
    <xf numFmtId="0" fontId="24" fillId="0" borderId="0" xfId="0" applyFont="1" applyAlignment="1">
      <alignment horizontal="right" vertical="center" indent="2"/>
    </xf>
    <xf numFmtId="0" fontId="5" fillId="0" borderId="0" xfId="0" applyFont="1" applyAlignment="1">
      <alignment horizontal="left" vertical="center" indent="1"/>
    </xf>
    <xf numFmtId="0" fontId="8" fillId="0" borderId="0" xfId="0" applyFont="1" applyAlignment="1">
      <alignment vertical="center"/>
    </xf>
    <xf numFmtId="0" fontId="5" fillId="0" borderId="0" xfId="0" applyFont="1" applyAlignment="1">
      <alignment horizontal="right" vertical="center" indent="2"/>
    </xf>
    <xf numFmtId="9" fontId="31" fillId="3" borderId="5" xfId="2" applyFont="1" applyFill="1" applyBorder="1" applyAlignment="1" applyProtection="1">
      <alignment horizontal="center" vertical="center"/>
      <protection locked="0"/>
    </xf>
    <xf numFmtId="0" fontId="27" fillId="0" borderId="0" xfId="0" applyFont="1" applyAlignment="1">
      <alignment horizontal="center" vertical="top" wrapText="1"/>
    </xf>
    <xf numFmtId="165" fontId="26" fillId="8" borderId="10" xfId="1" quotePrefix="1" applyNumberFormat="1" applyFont="1" applyFill="1" applyBorder="1" applyAlignment="1" applyProtection="1">
      <alignment vertical="center"/>
    </xf>
    <xf numFmtId="165" fontId="26" fillId="8" borderId="10" xfId="1" quotePrefix="1" applyNumberFormat="1" applyFont="1" applyFill="1" applyBorder="1" applyAlignment="1">
      <alignment horizontal="right" vertical="center"/>
    </xf>
    <xf numFmtId="0" fontId="24" fillId="0" borderId="22" xfId="0" applyFont="1" applyBorder="1"/>
    <xf numFmtId="41" fontId="31" fillId="3" borderId="28" xfId="1" applyNumberFormat="1" applyFont="1" applyFill="1" applyBorder="1" applyAlignment="1" applyProtection="1">
      <alignment horizontal="right" vertical="center"/>
      <protection locked="0"/>
    </xf>
    <xf numFmtId="41" fontId="31" fillId="3" borderId="29" xfId="1" applyNumberFormat="1" applyFont="1" applyFill="1" applyBorder="1" applyAlignment="1" applyProtection="1">
      <alignment horizontal="right" vertical="center"/>
      <protection locked="0"/>
    </xf>
    <xf numFmtId="0" fontId="37" fillId="0" borderId="0" xfId="0" applyFont="1" applyAlignment="1">
      <alignment horizontal="left" vertical="center"/>
    </xf>
    <xf numFmtId="0" fontId="24" fillId="0" borderId="51" xfId="0" applyFont="1" applyBorder="1" applyAlignment="1">
      <alignment horizontal="left" vertical="center" indent="1"/>
    </xf>
    <xf numFmtId="9" fontId="36" fillId="0" borderId="34" xfId="2" applyFont="1" applyFill="1" applyBorder="1" applyAlignment="1" applyProtection="1">
      <alignment horizontal="center" vertical="center"/>
    </xf>
    <xf numFmtId="41" fontId="12" fillId="0" borderId="57" xfId="1" applyNumberFormat="1" applyFont="1" applyFill="1" applyBorder="1" applyAlignment="1" applyProtection="1">
      <alignment horizontal="right" vertical="center"/>
    </xf>
    <xf numFmtId="0" fontId="24" fillId="0" borderId="1" xfId="0" applyFont="1" applyBorder="1" applyAlignment="1">
      <alignment horizontal="left" vertical="center" indent="1"/>
    </xf>
    <xf numFmtId="41" fontId="31" fillId="3" borderId="58" xfId="1" applyNumberFormat="1" applyFont="1" applyFill="1" applyBorder="1" applyAlignment="1" applyProtection="1">
      <alignment horizontal="center" vertical="center"/>
      <protection locked="0"/>
    </xf>
    <xf numFmtId="41" fontId="12" fillId="0" borderId="58" xfId="1" applyNumberFormat="1" applyFont="1" applyFill="1" applyBorder="1" applyAlignment="1" applyProtection="1">
      <alignment horizontal="right" vertical="center"/>
    </xf>
    <xf numFmtId="0" fontId="24" fillId="0" borderId="2" xfId="0" applyFont="1" applyBorder="1" applyAlignment="1">
      <alignment horizontal="left" vertical="center" indent="1"/>
    </xf>
    <xf numFmtId="0" fontId="36" fillId="0" borderId="21" xfId="0" applyFont="1" applyBorder="1"/>
    <xf numFmtId="41" fontId="31" fillId="3" borderId="59" xfId="1" applyNumberFormat="1" applyFont="1" applyFill="1" applyBorder="1" applyAlignment="1" applyProtection="1">
      <alignment horizontal="right" vertical="center"/>
      <protection locked="0"/>
    </xf>
    <xf numFmtId="0" fontId="24" fillId="0" borderId="51" xfId="0" applyFont="1" applyBorder="1" applyAlignment="1">
      <alignment vertical="center"/>
    </xf>
    <xf numFmtId="0" fontId="24" fillId="0" borderId="56" xfId="0" applyFont="1" applyBorder="1" applyAlignment="1">
      <alignment vertical="center"/>
    </xf>
    <xf numFmtId="9" fontId="36" fillId="0" borderId="34" xfId="0" applyNumberFormat="1" applyFont="1" applyBorder="1" applyAlignment="1">
      <alignment horizontal="center" vertical="center"/>
    </xf>
    <xf numFmtId="41" fontId="24" fillId="0" borderId="57" xfId="0" applyNumberFormat="1" applyFont="1" applyBorder="1" applyAlignment="1">
      <alignment vertical="center"/>
    </xf>
    <xf numFmtId="0" fontId="24" fillId="0" borderId="1" xfId="0" applyFont="1" applyBorder="1" applyAlignment="1">
      <alignment horizontal="left" vertical="center"/>
    </xf>
    <xf numFmtId="41" fontId="24" fillId="0" borderId="58" xfId="0" applyNumberFormat="1" applyFont="1" applyBorder="1" applyAlignment="1">
      <alignment vertical="center"/>
    </xf>
    <xf numFmtId="0" fontId="24" fillId="0" borderId="2" xfId="0" applyFont="1" applyBorder="1" applyAlignment="1">
      <alignment horizontal="left" vertical="center"/>
    </xf>
    <xf numFmtId="0" fontId="24" fillId="0" borderId="21" xfId="0" applyFont="1" applyBorder="1"/>
    <xf numFmtId="9" fontId="36" fillId="0" borderId="25" xfId="2" applyFont="1" applyFill="1" applyBorder="1" applyAlignment="1" applyProtection="1">
      <alignment horizontal="center" vertical="center"/>
    </xf>
    <xf numFmtId="41" fontId="24" fillId="0" borderId="59" xfId="0" applyNumberFormat="1" applyFont="1" applyBorder="1" applyAlignment="1">
      <alignment vertical="center"/>
    </xf>
    <xf numFmtId="44" fontId="22" fillId="0" borderId="5" xfId="0" applyNumberFormat="1" applyFont="1" applyBorder="1" applyAlignment="1">
      <alignment vertical="center"/>
    </xf>
    <xf numFmtId="41" fontId="22" fillId="3" borderId="5" xfId="1" applyNumberFormat="1" applyFont="1" applyFill="1" applyBorder="1" applyAlignment="1" applyProtection="1">
      <alignment horizontal="left" vertical="center" indent="1"/>
      <protection locked="0"/>
    </xf>
    <xf numFmtId="41" fontId="22" fillId="3" borderId="5" xfId="1" applyNumberFormat="1" applyFont="1" applyFill="1" applyBorder="1" applyAlignment="1" applyProtection="1">
      <alignment vertical="center"/>
      <protection locked="0"/>
    </xf>
    <xf numFmtId="41" fontId="22" fillId="3" borderId="28" xfId="1" applyNumberFormat="1" applyFont="1" applyFill="1" applyBorder="1" applyAlignment="1" applyProtection="1">
      <alignment horizontal="left" vertical="center" indent="1"/>
      <protection locked="0"/>
    </xf>
    <xf numFmtId="166" fontId="5" fillId="0" borderId="0" xfId="0" applyNumberFormat="1" applyFont="1"/>
    <xf numFmtId="169" fontId="24" fillId="0" borderId="0" xfId="0" applyNumberFormat="1" applyFont="1"/>
    <xf numFmtId="165" fontId="24" fillId="3" borderId="28" xfId="1" applyNumberFormat="1" applyFont="1" applyFill="1" applyBorder="1" applyProtection="1">
      <protection locked="0"/>
    </xf>
    <xf numFmtId="0" fontId="27" fillId="0" borderId="21" xfId="0" applyFont="1" applyBorder="1" applyAlignment="1">
      <alignment horizontal="center"/>
    </xf>
    <xf numFmtId="41" fontId="24" fillId="0" borderId="0" xfId="0" applyNumberFormat="1" applyFont="1" applyAlignment="1">
      <alignment vertical="center"/>
    </xf>
    <xf numFmtId="0" fontId="13" fillId="0" borderId="27" xfId="0" applyFont="1" applyBorder="1" applyAlignment="1">
      <alignment vertical="top" wrapText="1"/>
    </xf>
    <xf numFmtId="9" fontId="24" fillId="0" borderId="58" xfId="0" applyNumberFormat="1" applyFont="1" applyBorder="1" applyAlignment="1">
      <alignment vertical="center"/>
    </xf>
    <xf numFmtId="9" fontId="24" fillId="0" borderId="59" xfId="0" applyNumberFormat="1" applyFont="1" applyBorder="1" applyAlignment="1">
      <alignment vertical="center"/>
    </xf>
    <xf numFmtId="0" fontId="24" fillId="0" borderId="21" xfId="0" applyFont="1" applyBorder="1" applyAlignment="1">
      <alignment vertical="center"/>
    </xf>
    <xf numFmtId="44" fontId="24" fillId="0" borderId="29" xfId="0" applyNumberFormat="1" applyFont="1" applyBorder="1" applyAlignment="1">
      <alignment horizontal="center" vertical="center"/>
    </xf>
    <xf numFmtId="166" fontId="24" fillId="0" borderId="5" xfId="0" applyNumberFormat="1" applyFont="1" applyBorder="1" applyAlignment="1">
      <alignment horizontal="center" vertical="center"/>
    </xf>
    <xf numFmtId="9" fontId="31" fillId="3" borderId="5" xfId="2" applyFont="1" applyFill="1" applyBorder="1" applyAlignment="1" applyProtection="1">
      <alignment horizontal="center" vertical="center"/>
    </xf>
    <xf numFmtId="0" fontId="22" fillId="0" borderId="0" xfId="0" applyFont="1" applyAlignment="1">
      <alignment horizontal="right" vertical="center" indent="1"/>
    </xf>
    <xf numFmtId="0" fontId="24" fillId="0" borderId="3" xfId="0" applyFont="1" applyBorder="1" applyAlignment="1">
      <alignment vertical="center"/>
    </xf>
    <xf numFmtId="44" fontId="12" fillId="0" borderId="29" xfId="1" applyFont="1" applyFill="1" applyBorder="1" applyAlignment="1" applyProtection="1">
      <alignment horizontal="right" vertical="center"/>
    </xf>
    <xf numFmtId="9" fontId="40" fillId="0" borderId="29" xfId="2" applyFont="1" applyFill="1" applyBorder="1" applyAlignment="1">
      <alignment horizontal="center" vertical="center"/>
    </xf>
    <xf numFmtId="9" fontId="40" fillId="0" borderId="29" xfId="2" applyFont="1" applyBorder="1" applyAlignment="1">
      <alignment horizontal="center" vertical="center"/>
    </xf>
    <xf numFmtId="168" fontId="40" fillId="0" borderId="5" xfId="2" applyNumberFormat="1" applyFont="1" applyBorder="1" applyAlignment="1">
      <alignment horizontal="center" vertical="center"/>
    </xf>
    <xf numFmtId="41" fontId="12" fillId="0" borderId="34" xfId="1" applyNumberFormat="1" applyFont="1" applyBorder="1" applyAlignment="1">
      <alignment horizontal="left" vertical="center"/>
    </xf>
    <xf numFmtId="41" fontId="12" fillId="0" borderId="25" xfId="1" applyNumberFormat="1" applyFont="1" applyBorder="1" applyAlignment="1">
      <alignment horizontal="left" vertical="center"/>
    </xf>
    <xf numFmtId="44" fontId="12" fillId="0" borderId="57" xfId="1" applyFont="1" applyBorder="1" applyAlignment="1">
      <alignment horizontal="left" vertical="center"/>
    </xf>
    <xf numFmtId="44" fontId="12" fillId="0" borderId="59" xfId="1" applyFont="1" applyBorder="1" applyAlignment="1">
      <alignment horizontal="left" vertical="center"/>
    </xf>
    <xf numFmtId="0" fontId="4" fillId="0" borderId="0" xfId="0" applyFont="1" applyAlignment="1">
      <alignment horizontal="left" vertical="center"/>
    </xf>
    <xf numFmtId="0" fontId="6" fillId="0" borderId="0" xfId="0" applyFont="1" applyAlignment="1">
      <alignment horizontal="center" vertical="center"/>
    </xf>
    <xf numFmtId="49" fontId="24" fillId="0" borderId="5" xfId="0" applyNumberFormat="1" applyFont="1" applyBorder="1" applyAlignment="1">
      <alignment horizontal="left" vertical="center"/>
    </xf>
    <xf numFmtId="0" fontId="24" fillId="0" borderId="5" xfId="0" applyFont="1" applyBorder="1" applyAlignment="1">
      <alignment horizontal="left" vertical="center"/>
    </xf>
    <xf numFmtId="49" fontId="22" fillId="3" borderId="5" xfId="0" applyNumberFormat="1" applyFont="1" applyFill="1" applyBorder="1" applyAlignment="1" applyProtection="1">
      <alignment horizontal="left" vertical="center"/>
      <protection locked="0"/>
    </xf>
    <xf numFmtId="49" fontId="22" fillId="3" borderId="5" xfId="0" applyNumberFormat="1" applyFont="1" applyFill="1" applyBorder="1" applyAlignment="1" applyProtection="1">
      <alignment horizontal="left" vertical="top" wrapText="1"/>
      <protection locked="0"/>
    </xf>
    <xf numFmtId="0" fontId="13" fillId="0" borderId="21" xfId="0" applyFont="1" applyBorder="1" applyAlignment="1">
      <alignment horizontal="left" wrapText="1"/>
    </xf>
    <xf numFmtId="0" fontId="7" fillId="0" borderId="10" xfId="0" quotePrefix="1" applyFont="1" applyBorder="1" applyAlignment="1">
      <alignment horizontal="right" vertical="center" indent="1"/>
    </xf>
    <xf numFmtId="1" fontId="13" fillId="0" borderId="0" xfId="1" applyNumberFormat="1" applyFont="1" applyFill="1" applyBorder="1" applyAlignment="1" applyProtection="1">
      <alignment horizontal="left" vertical="center"/>
    </xf>
    <xf numFmtId="1" fontId="13" fillId="0" borderId="22" xfId="1" applyNumberFormat="1" applyFont="1" applyFill="1" applyBorder="1" applyAlignment="1" applyProtection="1">
      <alignment horizontal="left" vertical="center"/>
    </xf>
    <xf numFmtId="1" fontId="22" fillId="3" borderId="36" xfId="1" applyNumberFormat="1" applyFont="1" applyFill="1" applyBorder="1" applyAlignment="1" applyProtection="1">
      <alignment horizontal="left" vertical="center"/>
      <protection locked="0"/>
    </xf>
    <xf numFmtId="1" fontId="22" fillId="3" borderId="55" xfId="1" applyNumberFormat="1" applyFont="1" applyFill="1" applyBorder="1" applyAlignment="1" applyProtection="1">
      <alignment horizontal="left" vertical="center"/>
      <protection locked="0"/>
    </xf>
    <xf numFmtId="0" fontId="26" fillId="8" borderId="10" xfId="0" quotePrefix="1" applyFont="1" applyFill="1" applyBorder="1" applyAlignment="1">
      <alignment horizontal="right" vertical="center" indent="1"/>
    </xf>
    <xf numFmtId="0" fontId="24" fillId="0" borderId="0" xfId="0" applyFont="1" applyAlignment="1">
      <alignment horizontal="left" vertical="top" wrapText="1"/>
    </xf>
    <xf numFmtId="0" fontId="24" fillId="0" borderId="22" xfId="0" applyFont="1" applyBorder="1" applyAlignment="1">
      <alignment horizontal="left" vertical="top" wrapText="1"/>
    </xf>
    <xf numFmtId="41" fontId="24" fillId="0" borderId="27" xfId="0" applyNumberFormat="1" applyFont="1" applyBorder="1" applyAlignment="1">
      <alignment horizontal="left" vertical="center" indent="1"/>
    </xf>
    <xf numFmtId="41" fontId="24" fillId="0" borderId="0" xfId="0" applyNumberFormat="1" applyFont="1" applyAlignment="1">
      <alignment horizontal="left" vertical="center" indent="1"/>
    </xf>
    <xf numFmtId="0" fontId="5" fillId="0" borderId="36" xfId="0" applyFont="1" applyBorder="1" applyAlignment="1">
      <alignment horizontal="center" vertical="center"/>
    </xf>
    <xf numFmtId="0" fontId="5" fillId="0" borderId="8" xfId="0" applyFont="1" applyBorder="1" applyAlignment="1">
      <alignment horizontal="center" vertical="center"/>
    </xf>
    <xf numFmtId="0" fontId="5" fillId="0" borderId="55" xfId="0" applyFont="1" applyBorder="1" applyAlignment="1">
      <alignment horizontal="center" vertical="center"/>
    </xf>
    <xf numFmtId="167" fontId="22" fillId="0" borderId="40" xfId="0" applyNumberFormat="1" applyFont="1" applyBorder="1" applyAlignment="1">
      <alignment horizontal="center" vertical="center"/>
    </xf>
    <xf numFmtId="167" fontId="22" fillId="0" borderId="50" xfId="0" applyNumberFormat="1" applyFont="1" applyBorder="1" applyAlignment="1">
      <alignment horizontal="center" vertical="center"/>
    </xf>
    <xf numFmtId="0" fontId="13" fillId="0" borderId="27" xfId="0" applyFont="1" applyBorder="1" applyAlignment="1">
      <alignment horizontal="center" vertical="center" wrapText="1"/>
    </xf>
  </cellXfs>
  <cellStyles count="8">
    <cellStyle name="Comma 3" xfId="6" xr:uid="{F6A473B4-FDA7-46C7-9678-E62E4D402FE3}"/>
    <cellStyle name="Comma 6" xfId="5" xr:uid="{6805B2CA-7460-4184-8506-2D3F2351CC48}"/>
    <cellStyle name="Currency" xfId="1" builtinId="4"/>
    <cellStyle name="Normal" xfId="0" builtinId="0"/>
    <cellStyle name="Normal 2" xfId="3" xr:uid="{B31A95BB-8880-4B26-A9F3-65C2220D2539}"/>
    <cellStyle name="Normal 2 2" xfId="4" xr:uid="{74A8666D-611C-48FA-8328-C86F6CB05F7B}"/>
    <cellStyle name="Percent" xfId="2" builtinId="5"/>
    <cellStyle name="Percent 2" xfId="7" xr:uid="{4578FB74-C197-4D13-9DBE-71C53D2DB66A}"/>
  </cellStyles>
  <dxfs count="25">
    <dxf>
      <fill>
        <patternFill patternType="darkDown">
          <fgColor theme="1" tint="0.499984740745262"/>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color rgb="FF006100"/>
      </font>
      <fill>
        <patternFill patternType="none">
          <bgColor auto="1"/>
        </patternFill>
      </fill>
      <border>
        <left/>
        <right/>
        <top/>
        <bottom/>
      </border>
    </dxf>
    <dxf>
      <font>
        <b/>
        <i val="0"/>
        <color rgb="FF9C0006"/>
      </font>
      <fill>
        <patternFill>
          <bgColor rgb="FFFFC7CE"/>
        </patternFill>
      </fill>
      <border>
        <left style="thin">
          <color rgb="FFC00000"/>
        </left>
        <right style="thin">
          <color rgb="FFC00000"/>
        </right>
        <top style="thin">
          <color rgb="FFC00000"/>
        </top>
        <bottom style="thin">
          <color rgb="FFC00000"/>
        </bottom>
      </border>
    </dxf>
    <dxf>
      <font>
        <b/>
        <i val="0"/>
        <color rgb="FF006100"/>
      </font>
      <fill>
        <patternFill>
          <bgColor rgb="FFC6EFCE"/>
        </patternFill>
      </fill>
      <border>
        <left style="thin">
          <color theme="9" tint="-0.499984740745262"/>
        </left>
        <right style="thin">
          <color theme="9" tint="-0.499984740745262"/>
        </right>
        <top style="thin">
          <color theme="9" tint="-0.499984740745262"/>
        </top>
        <bottom style="thin">
          <color theme="9" tint="-0.499984740745262"/>
        </bottom>
      </border>
    </dxf>
    <dxf>
      <font>
        <b/>
        <i val="0"/>
        <color rgb="FF9C0006"/>
      </font>
      <fill>
        <patternFill patternType="none">
          <bgColor auto="1"/>
        </patternFill>
      </fill>
    </dxf>
    <dxf>
      <font>
        <b val="0"/>
        <i/>
        <color rgb="FF9C0006"/>
      </font>
      <fill>
        <patternFill>
          <bgColor rgb="FFFFC7CE"/>
        </patternFill>
      </fill>
    </dxf>
    <dxf>
      <fill>
        <patternFill patternType="darkDown">
          <fgColor theme="1" tint="0.499984740745262"/>
          <bgColor auto="1"/>
        </patternFill>
      </fill>
    </dxf>
    <dxf>
      <font>
        <color rgb="FF9C0006"/>
      </font>
      <fill>
        <patternFill>
          <bgColor rgb="FFFFC7CE"/>
        </patternFill>
      </fill>
    </dxf>
    <dxf>
      <font>
        <color rgb="FF9C0006"/>
      </font>
      <fill>
        <patternFill>
          <bgColor rgb="FFFFC7CE"/>
        </patternFill>
      </fill>
    </dxf>
    <dxf>
      <font>
        <b/>
        <i val="0"/>
        <color rgb="FF9C0006"/>
      </font>
      <fill>
        <patternFill patternType="none">
          <bgColor auto="1"/>
        </patternFill>
      </fill>
    </dxf>
    <dxf>
      <fill>
        <patternFill patternType="darkDown">
          <fgColor theme="1" tint="0.499984740745262"/>
          <bgColor auto="1"/>
        </patternFill>
      </fill>
    </dxf>
    <dxf>
      <fill>
        <patternFill patternType="darkDown">
          <fgColor theme="1" tint="0.499984740745262"/>
          <bgColor auto="1"/>
        </patternFill>
      </fill>
    </dxf>
    <dxf>
      <fill>
        <patternFill patternType="darkDown">
          <fgColor theme="1" tint="0.499984740745262"/>
          <bgColor auto="1"/>
        </patternFill>
      </fill>
    </dxf>
    <dxf>
      <fill>
        <patternFill patternType="darkDown">
          <fgColor theme="1" tint="0.499984740745262"/>
          <bgColor auto="1"/>
        </patternFill>
      </fill>
    </dxf>
    <dxf>
      <font>
        <color rgb="FF9C0006"/>
      </font>
      <fill>
        <patternFill>
          <bgColor rgb="FFFFC7CE"/>
        </patternFill>
      </fill>
    </dxf>
    <dxf>
      <font>
        <color rgb="FF9C0006"/>
      </font>
      <fill>
        <patternFill>
          <bgColor rgb="FFFFC7CE"/>
        </patternFill>
      </fill>
    </dxf>
    <dxf>
      <fill>
        <patternFill patternType="darkDown">
          <fgColor theme="1" tint="0.499984740745262"/>
          <bgColor auto="1"/>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s>
  <tableStyles count="0" defaultTableStyle="TableStyleMedium2" defaultPivotStyle="PivotStyleMedium9"/>
  <colors>
    <mruColors>
      <color rgb="FF00607F"/>
      <color rgb="FF0000FF"/>
      <color rgb="FFB9C8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2837962</xdr:colOff>
      <xdr:row>0</xdr:row>
      <xdr:rowOff>40001</xdr:rowOff>
    </xdr:from>
    <xdr:to>
      <xdr:col>1</xdr:col>
      <xdr:colOff>4026682</xdr:colOff>
      <xdr:row>1</xdr:row>
      <xdr:rowOff>6473</xdr:rowOff>
    </xdr:to>
    <xdr:grpSp>
      <xdr:nvGrpSpPr>
        <xdr:cNvPr id="2" name="Group 1">
          <a:extLst>
            <a:ext uri="{FF2B5EF4-FFF2-40B4-BE49-F238E27FC236}">
              <a16:creationId xmlns:a16="http://schemas.microsoft.com/office/drawing/2014/main" id="{853EE62E-8FE8-494D-94BA-7CFA7AA508D6}"/>
            </a:ext>
            <a:ext uri="{C183D7F6-B498-43B3-948B-1728B52AA6E4}">
              <adec:decorative xmlns:adec="http://schemas.microsoft.com/office/drawing/2017/decorative" val="1"/>
            </a:ext>
          </a:extLst>
        </xdr:cNvPr>
        <xdr:cNvGrpSpPr>
          <a:grpSpLocks noChangeAspect="1"/>
        </xdr:cNvGrpSpPr>
      </xdr:nvGrpSpPr>
      <xdr:grpSpPr>
        <a:xfrm>
          <a:off x="4297192" y="40001"/>
          <a:ext cx="1270" cy="348742"/>
          <a:chOff x="1166814" y="5095050"/>
          <a:chExt cx="2606960" cy="780920"/>
        </a:xfrm>
      </xdr:grpSpPr>
      <xdr:pic>
        <xdr:nvPicPr>
          <xdr:cNvPr id="3" name="Picture 2">
            <a:extLst>
              <a:ext uri="{FF2B5EF4-FFF2-40B4-BE49-F238E27FC236}">
                <a16:creationId xmlns:a16="http://schemas.microsoft.com/office/drawing/2014/main" id="{BB410203-E7C5-C427-6771-830C4F0C67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6814" y="5095050"/>
            <a:ext cx="1828799" cy="780920"/>
          </a:xfrm>
          <a:prstGeom prst="rect">
            <a:avLst/>
          </a:prstGeom>
        </xdr:spPr>
      </xdr:pic>
      <xdr:pic>
        <xdr:nvPicPr>
          <xdr:cNvPr id="4" name="Picture 3">
            <a:extLst>
              <a:ext uri="{FF2B5EF4-FFF2-40B4-BE49-F238E27FC236}">
                <a16:creationId xmlns:a16="http://schemas.microsoft.com/office/drawing/2014/main" id="{F33A23F4-7BF5-AB81-4E01-A577AE6A5073}"/>
              </a:ext>
            </a:extLst>
          </xdr:cNvPr>
          <xdr:cNvPicPr>
            <a:picLocks noChangeAspect="1"/>
          </xdr:cNvPicPr>
        </xdr:nvPicPr>
        <xdr:blipFill>
          <a:blip xmlns:r="http://schemas.openxmlformats.org/officeDocument/2006/relationships" r:embed="rId2" cstate="print">
            <a:clrChange>
              <a:clrFrom>
                <a:srgbClr val="EEEEEE"/>
              </a:clrFrom>
              <a:clrTo>
                <a:srgbClr val="EEEEEE">
                  <a:alpha val="0"/>
                </a:srgbClr>
              </a:clrTo>
            </a:clrChange>
            <a:extLst>
              <a:ext uri="{28A0092B-C50C-407E-A947-70E740481C1C}">
                <a14:useLocalDpi xmlns:a14="http://schemas.microsoft.com/office/drawing/2010/main" val="0"/>
              </a:ext>
            </a:extLst>
          </a:blip>
          <a:stretch>
            <a:fillRect/>
          </a:stretch>
        </xdr:blipFill>
        <xdr:spPr>
          <a:xfrm>
            <a:off x="3095626" y="5144449"/>
            <a:ext cx="678148" cy="731521"/>
          </a:xfrm>
          <a:prstGeom prst="rect">
            <a:avLst/>
          </a:prstGeom>
        </xdr:spPr>
      </xdr:pic>
    </xdr:grpSp>
    <xdr:clientData/>
  </xdr:twoCellAnchor>
  <xdr:twoCellAnchor>
    <xdr:from>
      <xdr:col>4</xdr:col>
      <xdr:colOff>21772</xdr:colOff>
      <xdr:row>5</xdr:row>
      <xdr:rowOff>228599</xdr:rowOff>
    </xdr:from>
    <xdr:to>
      <xdr:col>9</xdr:col>
      <xdr:colOff>174172</xdr:colOff>
      <xdr:row>14</xdr:row>
      <xdr:rowOff>0</xdr:rowOff>
    </xdr:to>
    <xdr:sp macro="" textlink="">
      <xdr:nvSpPr>
        <xdr:cNvPr id="5" name="TextBox 4">
          <a:extLst>
            <a:ext uri="{FF2B5EF4-FFF2-40B4-BE49-F238E27FC236}">
              <a16:creationId xmlns:a16="http://schemas.microsoft.com/office/drawing/2014/main" id="{28744921-E2C1-4D4D-8731-8DB6FBCAA6C3}"/>
            </a:ext>
          </a:extLst>
        </xdr:cNvPr>
        <xdr:cNvSpPr txBox="1"/>
      </xdr:nvSpPr>
      <xdr:spPr>
        <a:xfrm>
          <a:off x="6770915" y="1055913"/>
          <a:ext cx="3200400" cy="1830161"/>
        </a:xfrm>
        <a:prstGeom prst="rect">
          <a:avLst/>
        </a:prstGeom>
        <a:solidFill>
          <a:srgbClr val="FFFF00"/>
        </a:solidFill>
        <a:ln w="19050"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t>Applicants must</a:t>
          </a:r>
          <a:r>
            <a:rPr lang="en-US" sz="1100" b="0" baseline="0"/>
            <a:t> provide detail in yellow-shaded fields on all tabs of the Development Worksheet.</a:t>
          </a:r>
        </a:p>
        <a:p>
          <a:endParaRPr lang="en-US" sz="1100" b="1" baseline="0"/>
        </a:p>
        <a:p>
          <a:r>
            <a:rPr lang="en-US" sz="1100" b="0" baseline="0"/>
            <a:t>Details provided about project design are subject to review, modification, and approval by the Department.</a:t>
          </a:r>
          <a:endParaRPr lang="en-US" sz="1100" b="0"/>
        </a:p>
        <a:p>
          <a:endParaRPr lang="en-US" sz="1100" b="1"/>
        </a:p>
        <a:p>
          <a:r>
            <a:rPr lang="en-US" sz="1100" b="1"/>
            <a:t>Failure to complete the Development Worksheet may result in disqualification of the application for funding.</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452874</xdr:colOff>
      <xdr:row>4</xdr:row>
      <xdr:rowOff>12347</xdr:rowOff>
    </xdr:from>
    <xdr:to>
      <xdr:col>23</xdr:col>
      <xdr:colOff>910074</xdr:colOff>
      <xdr:row>44</xdr:row>
      <xdr:rowOff>8537</xdr:rowOff>
    </xdr:to>
    <xdr:sp macro="" textlink="">
      <xdr:nvSpPr>
        <xdr:cNvPr id="2" name="TextBox 1">
          <a:extLst>
            <a:ext uri="{FF2B5EF4-FFF2-40B4-BE49-F238E27FC236}">
              <a16:creationId xmlns:a16="http://schemas.microsoft.com/office/drawing/2014/main" id="{A9BAA495-19F6-3EDD-5205-44A3B641303D}"/>
            </a:ext>
          </a:extLst>
        </xdr:cNvPr>
        <xdr:cNvSpPr txBox="1"/>
      </xdr:nvSpPr>
      <xdr:spPr>
        <a:xfrm>
          <a:off x="11692374" y="621947"/>
          <a:ext cx="11430000" cy="8778240"/>
        </a:xfrm>
        <a:prstGeom prst="rect">
          <a:avLst/>
        </a:prstGeom>
        <a:solidFill>
          <a:schemeClr val="lt1"/>
        </a:solidFill>
        <a:ln w="19050" cmpd="sng">
          <a:solidFill>
            <a:srgbClr val="00607F"/>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u="none" kern="1200" baseline="0">
              <a:solidFill>
                <a:srgbClr val="FF0000"/>
              </a:solidFill>
              <a:latin typeface="Arial" panose="020B0604020202020204" pitchFamily="34" charset="0"/>
              <a:cs typeface="Arial" panose="020B0604020202020204" pitchFamily="34" charset="0"/>
            </a:rPr>
            <a:t>Important!</a:t>
          </a:r>
          <a:r>
            <a:rPr lang="en-US" sz="900" b="0" u="none" kern="1200" baseline="0">
              <a:solidFill>
                <a:srgbClr val="FF0000"/>
              </a:solidFill>
              <a:latin typeface="Arial" panose="020B0604020202020204" pitchFamily="34" charset="0"/>
              <a:cs typeface="Arial" panose="020B0604020202020204" pitchFamily="34" charset="0"/>
            </a:rPr>
            <a:t> Applicant must input required data on the first tab of this workbook (App_Info) to ensure proper functionality of the Homebuyer Development Worksheet. Do not continue until App_Info is completed.</a:t>
          </a:r>
        </a:p>
        <a:p>
          <a:endParaRPr lang="en-US" sz="900" b="0" u="none" kern="1200" baseline="0">
            <a:solidFill>
              <a:srgbClr val="FF0000"/>
            </a:solidFill>
            <a:latin typeface="Arial" panose="020B0604020202020204" pitchFamily="34" charset="0"/>
            <a:cs typeface="Arial" panose="020B0604020202020204" pitchFamily="34" charset="0"/>
          </a:endParaRPr>
        </a:p>
        <a:p>
          <a:r>
            <a:rPr lang="en-US" sz="900" b="1" u="sng" kern="1200" baseline="0">
              <a:latin typeface="Arial" panose="020B0604020202020204" pitchFamily="34" charset="0"/>
              <a:cs typeface="Arial" panose="020B0604020202020204" pitchFamily="34" charset="0"/>
            </a:rPr>
            <a:t>I. </a:t>
          </a:r>
          <a:r>
            <a:rPr lang="en-US" sz="900" b="1" u="sng" kern="1200">
              <a:latin typeface="Arial" panose="020B0604020202020204" pitchFamily="34" charset="0"/>
              <a:cs typeface="Arial" panose="020B0604020202020204" pitchFamily="34" charset="0"/>
            </a:rPr>
            <a:t>SOURCES &amp; USES</a:t>
          </a:r>
        </a:p>
        <a:p>
          <a:r>
            <a:rPr lang="en-US" sz="900" i="1" u="none" kern="1200" baseline="0">
              <a:latin typeface="Arial" panose="020B0604020202020204" pitchFamily="34" charset="0"/>
              <a:cs typeface="Arial" panose="020B0604020202020204" pitchFamily="34" charset="0"/>
            </a:rPr>
            <a:t>Enter the dollar amounts in the yellow cells from all funding sources that will fund each project activity. If the proposed project does not include a listed activity, enter '0' or leave the cell(s) blank.</a:t>
          </a:r>
        </a:p>
        <a:p>
          <a:endParaRPr lang="en-US" sz="900" i="1" u="none" kern="1200" baseline="0">
            <a:latin typeface="Arial" panose="020B0604020202020204" pitchFamily="34" charset="0"/>
            <a:cs typeface="Arial" panose="020B0604020202020204" pitchFamily="34" charset="0"/>
          </a:endParaRPr>
        </a:p>
        <a:p>
          <a:r>
            <a:rPr lang="en-US" sz="900" b="0" i="0" u="sng" kern="1200" baseline="0">
              <a:latin typeface="Arial" panose="020B0604020202020204" pitchFamily="34" charset="0"/>
              <a:cs typeface="Arial" panose="020B0604020202020204" pitchFamily="34" charset="0"/>
            </a:rPr>
            <a:t>Line 1</a:t>
          </a:r>
          <a:r>
            <a:rPr lang="en-US" sz="900" b="0" i="0" u="none" kern="1200" baseline="0">
              <a:latin typeface="Arial" panose="020B0604020202020204" pitchFamily="34" charset="0"/>
              <a:cs typeface="Arial" panose="020B0604020202020204" pitchFamily="34" charset="0"/>
            </a:rPr>
            <a:t>. </a:t>
          </a:r>
          <a:r>
            <a:rPr lang="en-US" sz="900" i="0">
              <a:solidFill>
                <a:schemeClr val="dk1"/>
              </a:solidFill>
              <a:effectLst/>
              <a:latin typeface="Arial" panose="020B0604020202020204" pitchFamily="34" charset="0"/>
              <a:ea typeface="+mn-ea"/>
              <a:cs typeface="Arial" panose="020B0604020202020204" pitchFamily="34" charset="0"/>
            </a:rPr>
            <a:t>Enter the amount of each funding source that will be expended</a:t>
          </a:r>
          <a:r>
            <a:rPr lang="en-US" sz="900" i="0" baseline="0">
              <a:solidFill>
                <a:schemeClr val="dk1"/>
              </a:solidFill>
              <a:effectLst/>
              <a:latin typeface="Arial" panose="020B0604020202020204" pitchFamily="34" charset="0"/>
              <a:ea typeface="+mn-ea"/>
              <a:cs typeface="Arial" panose="020B0604020202020204" pitchFamily="34" charset="0"/>
            </a:rPr>
            <a:t> on this project.</a:t>
          </a:r>
        </a:p>
        <a:p>
          <a:pPr lvl="0"/>
          <a:r>
            <a:rPr lang="en-US" sz="900" i="0" u="none" baseline="0">
              <a:solidFill>
                <a:schemeClr val="dk1"/>
              </a:solidFill>
              <a:effectLst/>
              <a:latin typeface="Arial" panose="020B0604020202020204" pitchFamily="34" charset="0"/>
              <a:ea typeface="+mn-ea"/>
              <a:cs typeface="Arial" panose="020B0604020202020204" pitchFamily="34" charset="0"/>
            </a:rPr>
            <a:t>- </a:t>
          </a:r>
          <a:r>
            <a:rPr lang="en-US" sz="900" i="0" u="sng" baseline="0">
              <a:solidFill>
                <a:schemeClr val="dk1"/>
              </a:solidFill>
              <a:effectLst/>
              <a:latin typeface="Arial" panose="020B0604020202020204" pitchFamily="34" charset="0"/>
              <a:ea typeface="+mn-ea"/>
              <a:cs typeface="Arial" panose="020B0604020202020204" pitchFamily="34" charset="0"/>
            </a:rPr>
            <a:t>NAHTF</a:t>
          </a:r>
          <a:r>
            <a:rPr lang="en-US" sz="900" i="0" baseline="0">
              <a:solidFill>
                <a:schemeClr val="dk1"/>
              </a:solidFill>
              <a:effectLst/>
              <a:latin typeface="Arial" panose="020B0604020202020204" pitchFamily="34" charset="0"/>
              <a:ea typeface="+mn-ea"/>
              <a:cs typeface="Arial" panose="020B0604020202020204" pitchFamily="34" charset="0"/>
            </a:rPr>
            <a:t>.</a:t>
          </a:r>
          <a:r>
            <a:rPr lang="en-US" sz="900" baseline="0">
              <a:solidFill>
                <a:schemeClr val="dk1"/>
              </a:solidFill>
              <a:effectLst/>
              <a:latin typeface="Arial" panose="020B0604020202020204" pitchFamily="34" charset="0"/>
              <a:ea typeface="+mn-ea"/>
              <a:cs typeface="Arial" panose="020B0604020202020204" pitchFamily="34" charset="0"/>
            </a:rPr>
            <a:t> The requested amount of Nebraska Affordable Housing Trust Funds for each project activity.</a:t>
          </a:r>
          <a:endParaRPr lang="en-US" sz="900">
            <a:effectLst/>
            <a:latin typeface="Arial" panose="020B0604020202020204" pitchFamily="34" charset="0"/>
            <a:cs typeface="Arial" panose="020B0604020202020204" pitchFamily="34" charset="0"/>
          </a:endParaRPr>
        </a:p>
        <a:p>
          <a:pPr lvl="0"/>
          <a:r>
            <a:rPr lang="en-US" sz="900" i="0" u="none" baseline="0">
              <a:solidFill>
                <a:schemeClr val="dk1"/>
              </a:solidFill>
              <a:effectLst/>
              <a:latin typeface="Arial" panose="020B0604020202020204" pitchFamily="34" charset="0"/>
              <a:ea typeface="+mn-ea"/>
              <a:cs typeface="Arial" panose="020B0604020202020204" pitchFamily="34" charset="0"/>
            </a:rPr>
            <a:t>- </a:t>
          </a:r>
          <a:r>
            <a:rPr lang="en-US" sz="900" u="sng" baseline="0">
              <a:solidFill>
                <a:schemeClr val="dk1"/>
              </a:solidFill>
              <a:effectLst/>
              <a:latin typeface="Arial" panose="020B0604020202020204" pitchFamily="34" charset="0"/>
              <a:ea typeface="+mn-ea"/>
              <a:cs typeface="Arial" panose="020B0604020202020204" pitchFamily="34" charset="0"/>
            </a:rPr>
            <a:t>MATCH</a:t>
          </a:r>
          <a:r>
            <a:rPr lang="en-US" sz="900" baseline="0">
              <a:solidFill>
                <a:schemeClr val="dk1"/>
              </a:solidFill>
              <a:effectLst/>
              <a:latin typeface="Arial" panose="020B0604020202020204" pitchFamily="34" charset="0"/>
              <a:ea typeface="+mn-ea"/>
              <a:cs typeface="Arial" panose="020B0604020202020204" pitchFamily="34" charset="0"/>
            </a:rPr>
            <a:t>. The amount of unrestricted cash from the Applicant. This is an investment in the housing units that does not require repayment.</a:t>
          </a:r>
          <a:endParaRPr lang="en-US" sz="900">
            <a:effectLst/>
            <a:latin typeface="Arial" panose="020B0604020202020204" pitchFamily="34" charset="0"/>
            <a:cs typeface="Arial" panose="020B0604020202020204" pitchFamily="34" charset="0"/>
          </a:endParaRPr>
        </a:p>
        <a:p>
          <a:pPr lvl="0"/>
          <a:r>
            <a:rPr lang="en-US" sz="900" u="none" baseline="0">
              <a:solidFill>
                <a:schemeClr val="dk1"/>
              </a:solidFill>
              <a:effectLst/>
              <a:latin typeface="Arial" panose="020B0604020202020204" pitchFamily="34" charset="0"/>
              <a:ea typeface="+mn-ea"/>
              <a:cs typeface="Arial" panose="020B0604020202020204" pitchFamily="34" charset="0"/>
            </a:rPr>
            <a:t>- </a:t>
          </a:r>
          <a:r>
            <a:rPr lang="en-US" sz="900" u="sng" baseline="0">
              <a:solidFill>
                <a:schemeClr val="dk1"/>
              </a:solidFill>
              <a:effectLst/>
              <a:latin typeface="Arial" panose="020B0604020202020204" pitchFamily="34" charset="0"/>
              <a:ea typeface="+mn-ea"/>
              <a:cs typeface="Arial" panose="020B0604020202020204" pitchFamily="34" charset="0"/>
            </a:rPr>
            <a:t>OTHER SOURCES</a:t>
          </a:r>
          <a:r>
            <a:rPr lang="en-US" sz="900" baseline="0">
              <a:solidFill>
                <a:schemeClr val="dk1"/>
              </a:solidFill>
              <a:effectLst/>
              <a:latin typeface="Arial" panose="020B0604020202020204" pitchFamily="34" charset="0"/>
              <a:ea typeface="+mn-ea"/>
              <a:cs typeface="Arial" panose="020B0604020202020204" pitchFamily="34" charset="0"/>
            </a:rPr>
            <a:t>. The amount of funding that has been </a:t>
          </a:r>
          <a:r>
            <a:rPr lang="en-US" sz="900" u="sng" baseline="0">
              <a:solidFill>
                <a:schemeClr val="dk1"/>
              </a:solidFill>
              <a:effectLst/>
              <a:latin typeface="Arial" panose="020B0604020202020204" pitchFamily="34" charset="0"/>
              <a:ea typeface="+mn-ea"/>
              <a:cs typeface="Arial" panose="020B0604020202020204" pitchFamily="34" charset="0"/>
            </a:rPr>
            <a:t>committed</a:t>
          </a:r>
          <a:r>
            <a:rPr lang="en-US" sz="900" baseline="0">
              <a:solidFill>
                <a:schemeClr val="dk1"/>
              </a:solidFill>
              <a:effectLst/>
              <a:latin typeface="Arial" panose="020B0604020202020204" pitchFamily="34" charset="0"/>
              <a:ea typeface="+mn-ea"/>
              <a:cs typeface="Arial" panose="020B0604020202020204" pitchFamily="34" charset="0"/>
            </a:rPr>
            <a:t> and will be leveraged from any other sources, not included as Match.</a:t>
          </a:r>
          <a:endParaRPr lang="en-US" sz="900">
            <a:effectLst/>
            <a:latin typeface="Arial" panose="020B0604020202020204" pitchFamily="34" charset="0"/>
            <a:cs typeface="Arial" panose="020B0604020202020204" pitchFamily="34" charset="0"/>
          </a:endParaRPr>
        </a:p>
        <a:p>
          <a:pPr lvl="0"/>
          <a:r>
            <a:rPr lang="en-US" sz="900" i="1" baseline="0">
              <a:solidFill>
                <a:schemeClr val="dk1"/>
              </a:solidFill>
              <a:effectLst/>
              <a:latin typeface="Arial" panose="020B0604020202020204" pitchFamily="34" charset="0"/>
              <a:ea typeface="+mn-ea"/>
              <a:cs typeface="Arial" panose="020B0604020202020204" pitchFamily="34" charset="0"/>
            </a:rPr>
            <a:t>NOTE: If a for-profit developer will own or sell the units, Other Sources must be at least 10% of the NAHTF non-administrative request amount.</a:t>
          </a:r>
          <a:endParaRPr lang="en-US" sz="900">
            <a:effectLst/>
            <a:latin typeface="Arial" panose="020B0604020202020204" pitchFamily="34" charset="0"/>
            <a:cs typeface="Arial" panose="020B0604020202020204" pitchFamily="34" charset="0"/>
          </a:endParaRPr>
        </a:p>
        <a:p>
          <a:r>
            <a:rPr lang="en-US" sz="900" b="0" i="0" u="sng" kern="1200" baseline="0">
              <a:solidFill>
                <a:schemeClr val="dk1"/>
              </a:solidFill>
              <a:effectLst/>
              <a:latin typeface="Arial" panose="020B0604020202020204" pitchFamily="34" charset="0"/>
              <a:ea typeface="+mn-ea"/>
              <a:cs typeface="Arial" panose="020B0604020202020204" pitchFamily="34" charset="0"/>
            </a:rPr>
            <a:t>Line 2</a:t>
          </a:r>
          <a:r>
            <a:rPr lang="en-US" sz="900" b="0" i="0" u="none" kern="1200" baseline="0">
              <a:solidFill>
                <a:schemeClr val="dk1"/>
              </a:solidFill>
              <a:effectLst/>
              <a:latin typeface="Arial" panose="020B0604020202020204" pitchFamily="34" charset="0"/>
              <a:ea typeface="+mn-ea"/>
              <a:cs typeface="Arial" panose="020B0604020202020204" pitchFamily="34" charset="0"/>
            </a:rPr>
            <a:t>. Enter the amount of direct homebuyer assistance that will be applied as the down payment at closing for all units.</a:t>
          </a:r>
        </a:p>
        <a:p>
          <a:pPr lvl="0"/>
          <a:r>
            <a:rPr lang="en-US" sz="900" b="0" i="0" u="none" kern="1200" baseline="0">
              <a:solidFill>
                <a:schemeClr val="dk1"/>
              </a:solidFill>
              <a:effectLst/>
              <a:latin typeface="Arial" panose="020B0604020202020204" pitchFamily="34" charset="0"/>
              <a:ea typeface="+mn-ea"/>
              <a:cs typeface="Arial" panose="020B0604020202020204" pitchFamily="34" charset="0"/>
            </a:rPr>
            <a:t>- </a:t>
          </a:r>
          <a:r>
            <a:rPr lang="en-US" sz="900" b="0" i="0" u="sng" kern="1200" baseline="0">
              <a:solidFill>
                <a:schemeClr val="dk1"/>
              </a:solidFill>
              <a:effectLst/>
              <a:latin typeface="Arial" panose="020B0604020202020204" pitchFamily="34" charset="0"/>
              <a:ea typeface="+mn-ea"/>
              <a:cs typeface="Arial" panose="020B0604020202020204" pitchFamily="34" charset="0"/>
            </a:rPr>
            <a:t>NAHTF HBA</a:t>
          </a:r>
          <a:r>
            <a:rPr lang="en-US" sz="900" b="0" i="0" u="none" kern="1200" baseline="0">
              <a:solidFill>
                <a:schemeClr val="dk1"/>
              </a:solidFill>
              <a:effectLst/>
              <a:latin typeface="Arial" panose="020B0604020202020204" pitchFamily="34" charset="0"/>
              <a:ea typeface="+mn-ea"/>
              <a:cs typeface="Arial" panose="020B0604020202020204" pitchFamily="34" charset="0"/>
            </a:rPr>
            <a:t>: </a:t>
          </a:r>
          <a:r>
            <a:rPr lang="en-US" sz="900" i="0" u="none" kern="1200" baseline="0">
              <a:latin typeface="Arial" panose="020B0604020202020204" pitchFamily="34" charset="0"/>
              <a:cs typeface="Arial" panose="020B0604020202020204" pitchFamily="34" charset="0"/>
            </a:rPr>
            <a:t>The HBA amount may not exceed 20% of the sales price </a:t>
          </a:r>
          <a:r>
            <a:rPr lang="en-US" sz="900" b="0" i="0" u="none" kern="1200" baseline="0">
              <a:solidFill>
                <a:sysClr val="windowText" lastClr="000000"/>
              </a:solidFill>
              <a:latin typeface="Arial" panose="020B0604020202020204" pitchFamily="34" charset="0"/>
              <a:cs typeface="Arial" panose="020B0604020202020204" pitchFamily="34" charset="0"/>
            </a:rPr>
            <a:t>and may be offered as a forgivable or non-forgivable loan. If </a:t>
          </a:r>
          <a:r>
            <a:rPr lang="en-US" sz="900" b="0" i="0" u="none" kern="1200" baseline="0">
              <a:latin typeface="Arial" panose="020B0604020202020204" pitchFamily="34" charset="0"/>
              <a:cs typeface="Arial" panose="020B0604020202020204" pitchFamily="34" charset="0"/>
            </a:rPr>
            <a:t>forgivable, the loan amount is reduced on a pro rata basis for each year of occupancy during the period of affordability.</a:t>
          </a:r>
        </a:p>
        <a:p>
          <a:pPr lvl="0"/>
          <a:r>
            <a:rPr lang="en-US" sz="900" b="0" i="0" u="none" kern="1200" baseline="0">
              <a:latin typeface="Arial" panose="020B0604020202020204" pitchFamily="34" charset="0"/>
              <a:cs typeface="Arial" panose="020B0604020202020204" pitchFamily="34" charset="0"/>
            </a:rPr>
            <a:t>- </a:t>
          </a:r>
          <a:r>
            <a:rPr lang="en-US" sz="900" b="0" i="0" u="sng" kern="1200" baseline="0">
              <a:latin typeface="Arial" panose="020B0604020202020204" pitchFamily="34" charset="0"/>
              <a:cs typeface="Arial" panose="020B0604020202020204" pitchFamily="34" charset="0"/>
            </a:rPr>
            <a:t>Non-NAHTF HBA</a:t>
          </a:r>
          <a:r>
            <a:rPr lang="en-US" sz="900" b="0" i="0" u="none" kern="1200" baseline="0">
              <a:latin typeface="Arial" panose="020B0604020202020204" pitchFamily="34" charset="0"/>
              <a:cs typeface="Arial" panose="020B0604020202020204" pitchFamily="34" charset="0"/>
            </a:rPr>
            <a:t>: The HBA is not limited by percentage of the sales price and may be offered as a forgivable or non-forgivable loan.</a:t>
          </a:r>
        </a:p>
        <a:p>
          <a:pPr lvl="0"/>
          <a:r>
            <a:rPr lang="en-US" sz="900" b="0" i="0" u="sng" kern="1200" baseline="0">
              <a:latin typeface="Arial" panose="020B0604020202020204" pitchFamily="34" charset="0"/>
              <a:cs typeface="Arial" panose="020B0604020202020204" pitchFamily="34" charset="0"/>
            </a:rPr>
            <a:t>Line 3</a:t>
          </a:r>
          <a:r>
            <a:rPr lang="en-US" sz="900" b="0" i="0" u="none" kern="1200" baseline="0">
              <a:latin typeface="Arial" panose="020B0604020202020204" pitchFamily="34" charset="0"/>
              <a:cs typeface="Arial" panose="020B0604020202020204" pitchFamily="34" charset="0"/>
            </a:rPr>
            <a:t>. (</a:t>
          </a:r>
          <a:r>
            <a:rPr lang="en-US" sz="900" b="0" i="1" u="none" kern="1200" baseline="0">
              <a:latin typeface="Arial" panose="020B0604020202020204" pitchFamily="34" charset="0"/>
              <a:cs typeface="Arial" panose="020B0604020202020204" pitchFamily="34" charset="0"/>
            </a:rPr>
            <a:t>New Construction projects only)</a:t>
          </a:r>
          <a:r>
            <a:rPr lang="en-US" sz="900" b="0" i="0" u="none" kern="1200" baseline="0">
              <a:latin typeface="Arial" panose="020B0604020202020204" pitchFamily="34" charset="0"/>
              <a:cs typeface="Arial" panose="020B0604020202020204" pitchFamily="34" charset="0"/>
            </a:rPr>
            <a:t> Costs associated with site acquisition.</a:t>
          </a:r>
        </a:p>
        <a:p>
          <a:pPr lvl="0"/>
          <a:r>
            <a:rPr lang="en-US" sz="900" b="0" i="1" u="none" kern="1200" baseline="0">
              <a:latin typeface="Arial" panose="020B0604020202020204" pitchFamily="34" charset="0"/>
              <a:cs typeface="Arial" panose="020B0604020202020204" pitchFamily="34" charset="0"/>
            </a:rPr>
            <a:t>NOTE: Only include an amount for site acquisition if acquisition will occur during the NAHTF Period of Performance.</a:t>
          </a:r>
        </a:p>
        <a:p>
          <a:pPr lvl="0"/>
          <a:r>
            <a:rPr lang="en-US" sz="900" b="0" i="0" u="sng" kern="1200" baseline="0">
              <a:latin typeface="Arial" panose="020B0604020202020204" pitchFamily="34" charset="0"/>
              <a:cs typeface="Arial" panose="020B0604020202020204" pitchFamily="34" charset="0"/>
            </a:rPr>
            <a:t>Line 4</a:t>
          </a:r>
          <a:r>
            <a:rPr lang="en-US" sz="900" b="0" i="0" u="none" kern="1200" baseline="0">
              <a:latin typeface="Arial" panose="020B0604020202020204" pitchFamily="34" charset="0"/>
              <a:cs typeface="Arial" panose="020B0604020202020204" pitchFamily="34" charset="0"/>
            </a:rPr>
            <a:t>. (</a:t>
          </a:r>
          <a:r>
            <a:rPr lang="en-US" sz="900" b="0" i="1" baseline="0">
              <a:solidFill>
                <a:schemeClr val="dk1"/>
              </a:solidFill>
              <a:effectLst/>
              <a:latin typeface="Arial" panose="020B0604020202020204" pitchFamily="34" charset="0"/>
              <a:ea typeface="+mn-ea"/>
              <a:cs typeface="Arial" panose="020B0604020202020204" pitchFamily="34" charset="0"/>
            </a:rPr>
            <a:t>New Construction projects only)</a:t>
          </a:r>
          <a:r>
            <a:rPr lang="en-US" sz="900" b="0" i="0" baseline="0">
              <a:solidFill>
                <a:schemeClr val="dk1"/>
              </a:solidFill>
              <a:effectLst/>
              <a:latin typeface="Arial" panose="020B0604020202020204" pitchFamily="34" charset="0"/>
              <a:ea typeface="+mn-ea"/>
              <a:cs typeface="Arial" panose="020B0604020202020204" pitchFamily="34" charset="0"/>
            </a:rPr>
            <a:t> C</a:t>
          </a:r>
          <a:r>
            <a:rPr lang="en-US" sz="900" b="0" i="0" u="none" kern="1200" baseline="0">
              <a:latin typeface="Arial" panose="020B0604020202020204" pitchFamily="34" charset="0"/>
              <a:cs typeface="Arial" panose="020B0604020202020204" pitchFamily="34" charset="0"/>
            </a:rPr>
            <a:t>osts associated with demolition of existing structures on the property.</a:t>
          </a:r>
        </a:p>
        <a:p>
          <a:pPr lvl="0"/>
          <a:r>
            <a:rPr lang="en-US" sz="900" b="0" i="0" u="sng" kern="1200" baseline="0">
              <a:latin typeface="Arial" panose="020B0604020202020204" pitchFamily="34" charset="0"/>
              <a:cs typeface="Arial" panose="020B0604020202020204" pitchFamily="34" charset="0"/>
            </a:rPr>
            <a:t>Line 5</a:t>
          </a:r>
          <a:r>
            <a:rPr lang="en-US" sz="900" b="0" i="0" u="none" kern="1200" baseline="0">
              <a:latin typeface="Arial" panose="020B0604020202020204" pitchFamily="34" charset="0"/>
              <a:cs typeface="Arial" panose="020B0604020202020204" pitchFamily="34" charset="0"/>
            </a:rPr>
            <a:t>. </a:t>
          </a:r>
          <a:r>
            <a:rPr lang="en-US" sz="900" b="0" i="0" baseline="0">
              <a:solidFill>
                <a:schemeClr val="dk1"/>
              </a:solidFill>
              <a:effectLst/>
              <a:latin typeface="Arial" panose="020B0604020202020204" pitchFamily="34" charset="0"/>
              <a:ea typeface="+mn-ea"/>
              <a:cs typeface="Arial" panose="020B0604020202020204" pitchFamily="34" charset="0"/>
            </a:rPr>
            <a:t>(</a:t>
          </a:r>
          <a:r>
            <a:rPr lang="en-US" sz="900" b="0" i="1" baseline="0">
              <a:solidFill>
                <a:schemeClr val="dk1"/>
              </a:solidFill>
              <a:effectLst/>
              <a:latin typeface="Arial" panose="020B0604020202020204" pitchFamily="34" charset="0"/>
              <a:ea typeface="+mn-ea"/>
              <a:cs typeface="Arial" panose="020B0604020202020204" pitchFamily="34" charset="0"/>
            </a:rPr>
            <a:t>New Construction projects only)</a:t>
          </a:r>
          <a:r>
            <a:rPr lang="en-US" sz="900" b="0" i="0" baseline="0">
              <a:solidFill>
                <a:schemeClr val="dk1"/>
              </a:solidFill>
              <a:effectLst/>
              <a:latin typeface="Arial" panose="020B0604020202020204" pitchFamily="34" charset="0"/>
              <a:ea typeface="+mn-ea"/>
              <a:cs typeface="Arial" panose="020B0604020202020204" pitchFamily="34" charset="0"/>
            </a:rPr>
            <a:t> C</a:t>
          </a:r>
          <a:r>
            <a:rPr lang="en-US" sz="900" b="0" i="0" u="none" kern="1200" baseline="0">
              <a:latin typeface="Arial" panose="020B0604020202020204" pitchFamily="34" charset="0"/>
              <a:cs typeface="Arial" panose="020B0604020202020204" pitchFamily="34" charset="0"/>
            </a:rPr>
            <a:t>osts associated with infrastructure improvements that are located outside the project site(s) but required to bring necessary services to the site(s) or to meet zoning and permitting requirements (e.g., traffic signals, sewer lift-stations, bus stops, etc.). This includes off-site utility connections from the property line to the adjacent street.</a:t>
          </a:r>
        </a:p>
        <a:p>
          <a:r>
            <a:rPr lang="en-US" sz="900" i="0" u="sng" kern="1200" baseline="0">
              <a:latin typeface="Arial" panose="020B0604020202020204" pitchFamily="34" charset="0"/>
              <a:cs typeface="Arial" panose="020B0604020202020204" pitchFamily="34" charset="0"/>
            </a:rPr>
            <a:t>Line 6</a:t>
          </a:r>
          <a:r>
            <a:rPr lang="en-US" sz="900" i="0" u="none" kern="1200" baseline="0">
              <a:latin typeface="Arial" panose="020B0604020202020204" pitchFamily="34" charset="0"/>
              <a:cs typeface="Arial" panose="020B0604020202020204" pitchFamily="34" charset="0"/>
            </a:rPr>
            <a:t>. Housing Management cost is the lesser of $5,000 per housing unit or $75,000.</a:t>
          </a:r>
          <a:r>
            <a:rPr lang="en-US" sz="900" i="0" u="none" kern="1200" baseline="0">
              <a:solidFill>
                <a:sysClr val="windowText" lastClr="000000"/>
              </a:solidFill>
              <a:latin typeface="Arial" panose="020B0604020202020204" pitchFamily="34" charset="0"/>
              <a:cs typeface="Arial" panose="020B0604020202020204" pitchFamily="34" charset="0"/>
            </a:rPr>
            <a:t> Housing Management will be disbursed upon proof of sale of the housing unit.</a:t>
          </a:r>
        </a:p>
        <a:p>
          <a:r>
            <a:rPr lang="en-US" sz="900" i="0" u="sng" kern="1200" baseline="0">
              <a:latin typeface="Arial" panose="020B0604020202020204" pitchFamily="34" charset="0"/>
              <a:cs typeface="Arial" panose="020B0604020202020204" pitchFamily="34" charset="0"/>
            </a:rPr>
            <a:t>Line 7</a:t>
          </a:r>
          <a:r>
            <a:rPr lang="en-US" sz="900" i="0" u="none" kern="1200" baseline="0">
              <a:latin typeface="Arial" panose="020B0604020202020204" pitchFamily="34" charset="0"/>
              <a:cs typeface="Arial" panose="020B0604020202020204" pitchFamily="34" charset="0"/>
            </a:rPr>
            <a:t>. General Administration is associated with the administration of the NAHTF award, including completing Special Conditions requirements, submitting payment requests, required program reporting, &amp; post-award monitoring for compliance.</a:t>
          </a:r>
        </a:p>
        <a:p>
          <a:r>
            <a:rPr lang="en-US" sz="900" i="0" u="sng" kern="1200" baseline="0">
              <a:latin typeface="Arial" panose="020B0604020202020204" pitchFamily="34" charset="0"/>
              <a:cs typeface="Arial" panose="020B0604020202020204" pitchFamily="34" charset="0"/>
            </a:rPr>
            <a:t>Line 8</a:t>
          </a:r>
          <a:r>
            <a:rPr lang="en-US" sz="900" i="0" u="none" kern="1200" baseline="0">
              <a:latin typeface="Arial" panose="020B0604020202020204" pitchFamily="34" charset="0"/>
              <a:cs typeface="Arial" panose="020B0604020202020204" pitchFamily="34" charset="0"/>
            </a:rPr>
            <a:t>. </a:t>
          </a:r>
          <a:r>
            <a:rPr lang="en-US" sz="900" i="1" u="none" kern="1200" baseline="0">
              <a:latin typeface="Arial" panose="020B0604020202020204" pitchFamily="34" charset="0"/>
              <a:cs typeface="Arial" panose="020B0604020202020204" pitchFamily="34" charset="0"/>
            </a:rPr>
            <a:t>(Purchase/Rehab/Resale projects only)</a:t>
          </a:r>
          <a:r>
            <a:rPr lang="en-US" sz="900" i="0" u="none" kern="1200" baseline="0">
              <a:latin typeface="Arial" panose="020B0604020202020204" pitchFamily="34" charset="0"/>
              <a:cs typeface="Arial" panose="020B0604020202020204" pitchFamily="34" charset="0"/>
            </a:rPr>
            <a:t> Costs associated with lead-based paint testing in an amount up to $1,500 per unit.</a:t>
          </a:r>
        </a:p>
        <a:p>
          <a:pPr marL="0" marR="0" lvl="0" indent="0" defTabSz="914400" eaLnBrk="1" fontAlgn="auto" latinLnBrk="0" hangingPunct="1">
            <a:lnSpc>
              <a:spcPct val="100000"/>
            </a:lnSpc>
            <a:spcBef>
              <a:spcPts val="0"/>
            </a:spcBef>
            <a:spcAft>
              <a:spcPts val="0"/>
            </a:spcAft>
            <a:buClrTx/>
            <a:buSzTx/>
            <a:buFontTx/>
            <a:buNone/>
            <a:tabLst/>
            <a:defRPr/>
          </a:pPr>
          <a:r>
            <a:rPr lang="en-US" sz="900" i="0" u="sng" baseline="0">
              <a:solidFill>
                <a:schemeClr val="dk1"/>
              </a:solidFill>
              <a:effectLst/>
              <a:latin typeface="Arial" panose="020B0604020202020204" pitchFamily="34" charset="0"/>
              <a:ea typeface="+mn-ea"/>
              <a:cs typeface="Arial" panose="020B0604020202020204" pitchFamily="34" charset="0"/>
            </a:rPr>
            <a:t>Line 9</a:t>
          </a:r>
          <a:r>
            <a:rPr lang="en-US" sz="900" i="0" baseline="0">
              <a:solidFill>
                <a:schemeClr val="dk1"/>
              </a:solidFill>
              <a:effectLst/>
              <a:latin typeface="Arial" panose="020B0604020202020204" pitchFamily="34" charset="0"/>
              <a:ea typeface="+mn-ea"/>
              <a:cs typeface="Arial" panose="020B0604020202020204" pitchFamily="34" charset="0"/>
            </a:rPr>
            <a:t>. If the project includes homebuyer assistance, indicate whether the NAHTF homebuyer assistance provided to the homebuyer will be a forgivable or non-forgivable loan. If partially forgivable, select forgivable.</a:t>
          </a:r>
          <a:endParaRPr lang="en-US" sz="900">
            <a:effectLst/>
            <a:latin typeface="Arial" panose="020B0604020202020204" pitchFamily="34" charset="0"/>
            <a:cs typeface="Arial" panose="020B0604020202020204" pitchFamily="34" charset="0"/>
          </a:endParaRPr>
        </a:p>
        <a:p>
          <a:r>
            <a:rPr lang="en-US" sz="900" i="0" u="sng" kern="1200" baseline="0">
              <a:latin typeface="Arial" panose="020B0604020202020204" pitchFamily="34" charset="0"/>
              <a:cs typeface="Arial" panose="020B0604020202020204" pitchFamily="34" charset="0"/>
            </a:rPr>
            <a:t>Line 10-15</a:t>
          </a:r>
          <a:r>
            <a:rPr lang="en-US" sz="900" i="0" u="none" kern="1200" baseline="0">
              <a:latin typeface="Arial" panose="020B0604020202020204" pitchFamily="34" charset="0"/>
              <a:cs typeface="Arial" panose="020B0604020202020204" pitchFamily="34" charset="0"/>
            </a:rPr>
            <a:t>. If Other Sources will be leveraged for this project, Applicant should indicate what funding sources have been committed for this project, and how much of these funds require repayment during the contract period.</a:t>
          </a:r>
        </a:p>
        <a:p>
          <a:pPr marL="0" marR="0" lvl="0" indent="0" defTabSz="914400" eaLnBrk="1" fontAlgn="auto" latinLnBrk="0" hangingPunct="1">
            <a:lnSpc>
              <a:spcPct val="100000"/>
            </a:lnSpc>
            <a:spcBef>
              <a:spcPts val="0"/>
            </a:spcBef>
            <a:spcAft>
              <a:spcPts val="0"/>
            </a:spcAft>
            <a:buClrTx/>
            <a:buSzTx/>
            <a:buFontTx/>
            <a:buNone/>
            <a:tabLst/>
            <a:defRPr/>
          </a:pPr>
          <a:r>
            <a:rPr lang="en-US" sz="900" i="0" u="sng" baseline="0">
              <a:solidFill>
                <a:schemeClr val="dk1"/>
              </a:solidFill>
              <a:effectLst/>
              <a:latin typeface="Arial" panose="020B0604020202020204" pitchFamily="34" charset="0"/>
              <a:ea typeface="+mn-ea"/>
              <a:cs typeface="Arial" panose="020B0604020202020204" pitchFamily="34" charset="0"/>
            </a:rPr>
            <a:t>Line 16</a:t>
          </a:r>
          <a:r>
            <a:rPr lang="en-US" sz="900" i="0" baseline="0">
              <a:solidFill>
                <a:schemeClr val="dk1"/>
              </a:solidFill>
              <a:effectLst/>
              <a:latin typeface="Arial" panose="020B0604020202020204" pitchFamily="34" charset="0"/>
              <a:ea typeface="+mn-ea"/>
              <a:cs typeface="Arial" panose="020B0604020202020204" pitchFamily="34" charset="0"/>
            </a:rPr>
            <a:t>. Enter the amount of construction loan/line of credit that exceeds the amount reimbursed by the NAHTF award.</a:t>
          </a:r>
        </a:p>
        <a:p>
          <a:pPr marL="0" marR="0" lvl="0" indent="0" defTabSz="914400" eaLnBrk="1" fontAlgn="auto" latinLnBrk="0" hangingPunct="1">
            <a:lnSpc>
              <a:spcPct val="100000"/>
            </a:lnSpc>
            <a:spcBef>
              <a:spcPts val="0"/>
            </a:spcBef>
            <a:spcAft>
              <a:spcPts val="0"/>
            </a:spcAft>
            <a:buClrTx/>
            <a:buSzTx/>
            <a:buFontTx/>
            <a:buNone/>
            <a:tabLst/>
            <a:defRPr/>
          </a:pPr>
          <a:r>
            <a:rPr lang="en-US" sz="900" i="0" baseline="0">
              <a:solidFill>
                <a:schemeClr val="dk1"/>
              </a:solidFill>
              <a:effectLst/>
              <a:latin typeface="Arial" panose="020B0604020202020204" pitchFamily="34" charset="0"/>
              <a:ea typeface="+mn-ea"/>
              <a:cs typeface="Arial" panose="020B0604020202020204" pitchFamily="34" charset="0"/>
            </a:rPr>
            <a:t>^ This amount </a:t>
          </a:r>
          <a:r>
            <a:rPr lang="en-US" sz="900" i="1" baseline="0">
              <a:solidFill>
                <a:schemeClr val="dk1"/>
              </a:solidFill>
              <a:effectLst/>
              <a:latin typeface="Arial" panose="020B0604020202020204" pitchFamily="34" charset="0"/>
              <a:ea typeface="+mn-ea"/>
              <a:cs typeface="Arial" panose="020B0604020202020204" pitchFamily="34" charset="0"/>
            </a:rPr>
            <a:t>might</a:t>
          </a:r>
          <a:r>
            <a:rPr lang="en-US" sz="900" i="0" baseline="0">
              <a:solidFill>
                <a:schemeClr val="dk1"/>
              </a:solidFill>
              <a:effectLst/>
              <a:latin typeface="Arial" panose="020B0604020202020204" pitchFamily="34" charset="0"/>
              <a:ea typeface="+mn-ea"/>
              <a:cs typeface="Arial" panose="020B0604020202020204" pitchFamily="34" charset="0"/>
            </a:rPr>
            <a:t> match the Funding Gap shown in Table (C) of Section V, below, after all information has been entered in this worksheet if project needs to add temporary financing to be paid off with proceeds.</a:t>
          </a:r>
        </a:p>
        <a:p>
          <a:pPr marL="0" marR="0" lvl="0" indent="0" defTabSz="914400" eaLnBrk="1" fontAlgn="auto" latinLnBrk="0" hangingPunct="1">
            <a:lnSpc>
              <a:spcPct val="100000"/>
            </a:lnSpc>
            <a:spcBef>
              <a:spcPts val="0"/>
            </a:spcBef>
            <a:spcAft>
              <a:spcPts val="0"/>
            </a:spcAft>
            <a:buClrTx/>
            <a:buSzTx/>
            <a:buFontTx/>
            <a:buNone/>
            <a:tabLst/>
            <a:defRPr/>
          </a:pPr>
          <a:r>
            <a:rPr lang="en-US" sz="900" i="0" u="sng" baseline="0">
              <a:solidFill>
                <a:schemeClr val="dk1"/>
              </a:solidFill>
              <a:effectLst/>
              <a:latin typeface="Arial" panose="020B0604020202020204" pitchFamily="34" charset="0"/>
              <a:ea typeface="+mn-ea"/>
              <a:cs typeface="Arial" panose="020B0604020202020204" pitchFamily="34" charset="0"/>
            </a:rPr>
            <a:t>Line 17-20</a:t>
          </a:r>
          <a:r>
            <a:rPr lang="en-US" sz="900" i="0" u="none" baseline="0">
              <a:solidFill>
                <a:schemeClr val="dk1"/>
              </a:solidFill>
              <a:effectLst/>
              <a:latin typeface="Arial" panose="020B0604020202020204" pitchFamily="34" charset="0"/>
              <a:ea typeface="+mn-ea"/>
              <a:cs typeface="Arial" panose="020B0604020202020204" pitchFamily="34" charset="0"/>
            </a:rPr>
            <a:t>. Enter Other Sources not identified above.</a:t>
          </a:r>
          <a:endParaRPr lang="en-US" sz="900" u="sng">
            <a:effectLst/>
            <a:latin typeface="Arial" panose="020B0604020202020204" pitchFamily="34" charset="0"/>
            <a:cs typeface="Arial" panose="020B0604020202020204" pitchFamily="34" charset="0"/>
          </a:endParaRPr>
        </a:p>
        <a:p>
          <a:r>
            <a:rPr lang="en-US" sz="900" i="1" u="none" kern="1200" baseline="0">
              <a:latin typeface="Arial" panose="020B0604020202020204" pitchFamily="34" charset="0"/>
              <a:cs typeface="Arial" panose="020B0604020202020204" pitchFamily="34" charset="0"/>
            </a:rPr>
            <a:t>NOTE: The total in cell J19 must equal cell E17. Do not include Match or revolving proceeds.</a:t>
          </a:r>
        </a:p>
        <a:p>
          <a:endParaRPr lang="en-US" sz="900" i="1" u="none" kern="1200" baseline="0">
            <a:solidFill>
              <a:sysClr val="windowText" lastClr="000000"/>
            </a:solidFill>
            <a:latin typeface="Arial" panose="020B0604020202020204" pitchFamily="34" charset="0"/>
            <a:cs typeface="Arial" panose="020B0604020202020204" pitchFamily="34" charset="0"/>
          </a:endParaRPr>
        </a:p>
        <a:p>
          <a:r>
            <a:rPr lang="en-US" sz="900" b="1" i="0" u="sng" kern="1200" baseline="0">
              <a:latin typeface="Arial" panose="020B0604020202020204" pitchFamily="34" charset="0"/>
              <a:cs typeface="Arial" panose="020B0604020202020204" pitchFamily="34" charset="0"/>
            </a:rPr>
            <a:t>II. DEVELOPMENT COST SCHEDULE</a:t>
          </a:r>
          <a:endParaRPr lang="en-US" sz="900" b="0" i="0" u="none" kern="1200" baseline="0">
            <a:latin typeface="Arial" panose="020B0604020202020204" pitchFamily="34" charset="0"/>
            <a:cs typeface="Arial" panose="020B0604020202020204" pitchFamily="34" charset="0"/>
          </a:endParaRPr>
        </a:p>
        <a:p>
          <a:r>
            <a:rPr lang="en-US" sz="900" b="0" i="0" u="sng" kern="1200">
              <a:latin typeface="Arial" panose="020B0604020202020204" pitchFamily="34" charset="0"/>
              <a:cs typeface="Arial" panose="020B0604020202020204" pitchFamily="34" charset="0"/>
            </a:rPr>
            <a:t>Line 21</a:t>
          </a:r>
          <a:r>
            <a:rPr lang="en-US" sz="900" b="0" i="0" u="none" kern="1200">
              <a:latin typeface="Arial" panose="020B0604020202020204" pitchFamily="34" charset="0"/>
              <a:cs typeface="Arial" panose="020B0604020202020204" pitchFamily="34" charset="0"/>
            </a:rPr>
            <a:t>. Total cost</a:t>
          </a:r>
          <a:r>
            <a:rPr lang="en-US" sz="900" b="0" i="0" u="none" kern="1200" baseline="0">
              <a:latin typeface="Arial" panose="020B0604020202020204" pitchFamily="34" charset="0"/>
              <a:cs typeface="Arial" panose="020B0604020202020204" pitchFamily="34" charset="0"/>
            </a:rPr>
            <a:t> for site acquisition of the property or properties that will be developed or improved by this project during the NAHTF Period of Performance.</a:t>
          </a:r>
          <a:endParaRPr lang="en-US" sz="900" b="0" i="0" u="none" kern="1200">
            <a:latin typeface="Arial" panose="020B0604020202020204" pitchFamily="34" charset="0"/>
            <a:cs typeface="Arial" panose="020B0604020202020204" pitchFamily="34" charset="0"/>
          </a:endParaRPr>
        </a:p>
        <a:p>
          <a:r>
            <a:rPr lang="en-US" sz="900" b="0" i="0" u="sng" baseline="0">
              <a:solidFill>
                <a:schemeClr val="dk1"/>
              </a:solidFill>
              <a:effectLst/>
              <a:latin typeface="Arial" panose="020B0604020202020204" pitchFamily="34" charset="0"/>
              <a:ea typeface="+mn-ea"/>
              <a:cs typeface="Arial" panose="020B0604020202020204" pitchFamily="34" charset="0"/>
            </a:rPr>
            <a:t>Line 22</a:t>
          </a:r>
          <a:r>
            <a:rPr lang="en-US" sz="900" b="0" i="0" u="none" baseline="0">
              <a:solidFill>
                <a:schemeClr val="dk1"/>
              </a:solidFill>
              <a:effectLst/>
              <a:latin typeface="Arial" panose="020B0604020202020204" pitchFamily="34" charset="0"/>
              <a:ea typeface="+mn-ea"/>
              <a:cs typeface="Arial" panose="020B0604020202020204" pitchFamily="34" charset="0"/>
            </a:rPr>
            <a:t>. Total c</a:t>
          </a:r>
          <a:r>
            <a:rPr lang="en-US" sz="900" b="0" i="0" baseline="0">
              <a:solidFill>
                <a:schemeClr val="dk1"/>
              </a:solidFill>
              <a:effectLst/>
              <a:latin typeface="Arial" panose="020B0604020202020204" pitchFamily="34" charset="0"/>
              <a:ea typeface="+mn-ea"/>
              <a:cs typeface="Arial" panose="020B0604020202020204" pitchFamily="34" charset="0"/>
            </a:rPr>
            <a:t>ost for the new construction or rehabilitation costs of all housing units that will be developed or improved by this project, excluding the Developer Fee.</a:t>
          </a:r>
        </a:p>
        <a:p>
          <a:r>
            <a:rPr lang="en-US" sz="900" b="0" i="0" u="sng" kern="1200">
              <a:latin typeface="Arial" panose="020B0604020202020204" pitchFamily="34" charset="0"/>
              <a:cs typeface="Arial" panose="020B0604020202020204" pitchFamily="34" charset="0"/>
            </a:rPr>
            <a:t>Line 23</a:t>
          </a:r>
          <a:r>
            <a:rPr lang="en-US" sz="900" b="0" i="0" u="none" kern="1200">
              <a:latin typeface="Arial" panose="020B0604020202020204" pitchFamily="34" charset="0"/>
              <a:cs typeface="Arial" panose="020B0604020202020204" pitchFamily="34" charset="0"/>
            </a:rPr>
            <a:t>. Enter </a:t>
          </a:r>
          <a:r>
            <a:rPr lang="en-US" sz="900" b="0" i="0" u="none" kern="1200" baseline="0">
              <a:latin typeface="Arial" panose="020B0604020202020204" pitchFamily="34" charset="0"/>
              <a:cs typeface="Arial" panose="020B0604020202020204" pitchFamily="34" charset="0"/>
            </a:rPr>
            <a:t>the number of units that will be developed or improved for this project.</a:t>
          </a:r>
        </a:p>
        <a:p>
          <a:r>
            <a:rPr lang="en-US" sz="900" b="0" i="0" u="sng" kern="1200" baseline="0">
              <a:latin typeface="Arial" panose="020B0604020202020204" pitchFamily="34" charset="0"/>
              <a:cs typeface="Arial" panose="020B0604020202020204" pitchFamily="34" charset="0"/>
            </a:rPr>
            <a:t>Line 24</a:t>
          </a:r>
          <a:r>
            <a:rPr lang="en-US" sz="900" b="0" i="0" u="none" kern="1200" baseline="0">
              <a:latin typeface="Arial" panose="020B0604020202020204" pitchFamily="34" charset="0"/>
              <a:cs typeface="Arial" panose="020B0604020202020204" pitchFamily="34" charset="0"/>
            </a:rPr>
            <a:t>. Enter the number of bedrooms in each unit.</a:t>
          </a:r>
        </a:p>
        <a:p>
          <a:r>
            <a:rPr lang="en-US" sz="900" b="0" i="1" u="none" kern="1200" baseline="0">
              <a:latin typeface="Arial" panose="020B0604020202020204" pitchFamily="34" charset="0"/>
              <a:cs typeface="Arial" panose="020B0604020202020204" pitchFamily="34" charset="0"/>
            </a:rPr>
            <a:t>NOTE: For PRR projects, enter estimated bedroom and bathroom numbers based on community and/or Applicant's past experience.</a:t>
          </a:r>
        </a:p>
        <a:p>
          <a:r>
            <a:rPr lang="en-US" sz="900" b="0" i="0" u="sng" kern="1200" baseline="0">
              <a:latin typeface="Arial" panose="020B0604020202020204" pitchFamily="34" charset="0"/>
              <a:cs typeface="Arial" panose="020B0604020202020204" pitchFamily="34" charset="0"/>
            </a:rPr>
            <a:t>Line 25</a:t>
          </a:r>
          <a:r>
            <a:rPr lang="en-US" sz="900" b="0" i="0" u="none" kern="1200" baseline="0">
              <a:latin typeface="Arial" panose="020B0604020202020204" pitchFamily="34" charset="0"/>
              <a:cs typeface="Arial" panose="020B0604020202020204" pitchFamily="34" charset="0"/>
            </a:rPr>
            <a:t>. Enter the number of bathrooms in each unit.</a:t>
          </a:r>
        </a:p>
        <a:p>
          <a:r>
            <a:rPr lang="en-US" sz="900" b="0" i="1" u="none" kern="1200" baseline="0">
              <a:latin typeface="Arial" panose="020B0604020202020204" pitchFamily="34" charset="0"/>
              <a:cs typeface="Arial" panose="020B0604020202020204" pitchFamily="34" charset="0"/>
            </a:rPr>
            <a:t>NOTE: The Per-Unit Subsidy Limit will be displayed. The Per-Unit NAHTF Investment, based on Section I, will be compared to the Per-Unit Subsidy Limit. The Per-Unit Subsidy Limit is based on the current year's HOME Maximum Per-Unit Subsidy published by the regional HUD office.</a:t>
          </a:r>
        </a:p>
        <a:p>
          <a:endParaRPr lang="en-US" sz="900" b="0" i="0" u="sng" kern="1200" baseline="0">
            <a:latin typeface="Arial" panose="020B0604020202020204" pitchFamily="34" charset="0"/>
            <a:cs typeface="Arial" panose="020B0604020202020204" pitchFamily="34" charset="0"/>
          </a:endParaRPr>
        </a:p>
        <a:p>
          <a:r>
            <a:rPr lang="en-US" sz="900" b="1" i="0" u="sng" kern="1200" baseline="0">
              <a:latin typeface="Arial" panose="020B0604020202020204" pitchFamily="34" charset="0"/>
              <a:cs typeface="Arial" panose="020B0604020202020204" pitchFamily="34" charset="0"/>
            </a:rPr>
            <a:t>III. PROJECT FINANCIAL DETAILS</a:t>
          </a:r>
        </a:p>
        <a:p>
          <a:r>
            <a:rPr lang="en-US" sz="900" b="0" i="0" u="sng" kern="1200" baseline="0">
              <a:latin typeface="Arial" panose="020B0604020202020204" pitchFamily="34" charset="0"/>
              <a:cs typeface="Arial" panose="020B0604020202020204" pitchFamily="34" charset="0"/>
            </a:rPr>
            <a:t>Line 26</a:t>
          </a:r>
          <a:r>
            <a:rPr lang="en-US" sz="900" b="0" i="0" u="none" kern="1200" baseline="0">
              <a:latin typeface="Arial" panose="020B0604020202020204" pitchFamily="34" charset="0"/>
              <a:cs typeface="Arial" panose="020B0604020202020204" pitchFamily="34" charset="0"/>
            </a:rPr>
            <a:t>. Enter the expected appraisal or market value of the completed housing unit. NAHTF </a:t>
          </a:r>
          <a:r>
            <a:rPr lang="en-US" sz="900" b="0" i="0" u="none" kern="1200" baseline="0">
              <a:solidFill>
                <a:sysClr val="windowText" lastClr="000000"/>
              </a:solidFill>
              <a:latin typeface="Arial" panose="020B0604020202020204" pitchFamily="34" charset="0"/>
              <a:cs typeface="Arial" panose="020B0604020202020204" pitchFamily="34" charset="0"/>
            </a:rPr>
            <a:t>requires</a:t>
          </a:r>
          <a:r>
            <a:rPr lang="en-US" sz="900" b="0" i="0" u="none" kern="1200" baseline="0">
              <a:latin typeface="Arial" panose="020B0604020202020204" pitchFamily="34" charset="0"/>
              <a:cs typeface="Arial" panose="020B0604020202020204" pitchFamily="34" charset="0"/>
            </a:rPr>
            <a:t> that the Sales Price is equal to the appraised or market value.</a:t>
          </a:r>
        </a:p>
        <a:p>
          <a:r>
            <a:rPr lang="en-US" sz="900" b="0" i="0" u="sng" kern="1200" baseline="0">
              <a:latin typeface="Arial" panose="020B0604020202020204" pitchFamily="34" charset="0"/>
              <a:cs typeface="Arial" panose="020B0604020202020204" pitchFamily="34" charset="0"/>
            </a:rPr>
            <a:t>Line 27</a:t>
          </a:r>
          <a:r>
            <a:rPr lang="en-US" sz="900" b="0" i="0" u="none" kern="1200" baseline="0">
              <a:latin typeface="Arial" panose="020B0604020202020204" pitchFamily="34" charset="0"/>
              <a:cs typeface="Arial" panose="020B0604020202020204" pitchFamily="34" charset="0"/>
            </a:rPr>
            <a:t>. Enter the amount of homebuyer assistance that will be provided to the homeowner from NAHTF funds. </a:t>
          </a:r>
          <a:r>
            <a:rPr lang="en-US" sz="900" b="0" i="0" u="none" kern="1200" baseline="0">
              <a:solidFill>
                <a:sysClr val="windowText" lastClr="000000"/>
              </a:solidFill>
              <a:latin typeface="Arial" panose="020B0604020202020204" pitchFamily="34" charset="0"/>
              <a:cs typeface="Arial" panose="020B0604020202020204" pitchFamily="34" charset="0"/>
            </a:rPr>
            <a:t>This amount cannot exceed 20% of the sales price.</a:t>
          </a:r>
        </a:p>
        <a:p>
          <a:r>
            <a:rPr lang="en-US" sz="900" b="0" i="0" u="sng" kern="1200" baseline="0">
              <a:latin typeface="Arial" panose="020B0604020202020204" pitchFamily="34" charset="0"/>
              <a:cs typeface="Arial" panose="020B0604020202020204" pitchFamily="34" charset="0"/>
            </a:rPr>
            <a:t>Line 28</a:t>
          </a:r>
          <a:r>
            <a:rPr lang="en-US" sz="900" b="0" i="0" u="none" kern="1200" baseline="0">
              <a:latin typeface="Arial" panose="020B0604020202020204" pitchFamily="34" charset="0"/>
              <a:cs typeface="Arial" panose="020B0604020202020204" pitchFamily="34" charset="0"/>
            </a:rPr>
            <a:t>. Enter the required homebuyer deposit if required by the lender or NAHTF Recipient's program, as part of the down payment/closing costs.</a:t>
          </a:r>
        </a:p>
        <a:p>
          <a:r>
            <a:rPr lang="en-US" sz="900" b="0" i="0" u="sng" kern="1200" baseline="0">
              <a:latin typeface="Arial" panose="020B0604020202020204" pitchFamily="34" charset="0"/>
              <a:cs typeface="Arial" panose="020B0604020202020204" pitchFamily="34" charset="0"/>
            </a:rPr>
            <a:t>Line 29</a:t>
          </a:r>
          <a:r>
            <a:rPr lang="en-US" sz="900" b="0" i="0" u="none" kern="1200" baseline="0">
              <a:latin typeface="Arial" panose="020B0604020202020204" pitchFamily="34" charset="0"/>
              <a:cs typeface="Arial" panose="020B0604020202020204" pitchFamily="34" charset="0"/>
            </a:rPr>
            <a:t>. Enter the estimated mortgage amount for a homebuyer at the targeted AMI limit. </a:t>
          </a:r>
          <a:r>
            <a:rPr lang="en-US" sz="900" b="0" i="0" u="none" kern="1200" baseline="0">
              <a:solidFill>
                <a:sysClr val="windowText" lastClr="000000"/>
              </a:solidFill>
              <a:latin typeface="Arial" panose="020B0604020202020204" pitchFamily="34" charset="0"/>
              <a:cs typeface="Arial" panose="020B0604020202020204" pitchFamily="34" charset="0"/>
            </a:rPr>
            <a:t>This cannot exceed the Sales Price minus the total amount of Down Payment &amp; Closing Costs.</a:t>
          </a:r>
        </a:p>
        <a:p>
          <a:r>
            <a:rPr lang="en-US" sz="900" b="0" i="0" u="sng" kern="1200" baseline="0">
              <a:latin typeface="Arial" panose="020B0604020202020204" pitchFamily="34" charset="0"/>
              <a:cs typeface="Arial" panose="020B0604020202020204" pitchFamily="34" charset="0"/>
            </a:rPr>
            <a:t>Line 30</a:t>
          </a:r>
          <a:r>
            <a:rPr lang="en-US" sz="900" b="0" i="0" u="none" kern="1200" baseline="0">
              <a:latin typeface="Arial" panose="020B0604020202020204" pitchFamily="34" charset="0"/>
              <a:cs typeface="Arial" panose="020B0604020202020204" pitchFamily="34" charset="0"/>
            </a:rPr>
            <a:t>. Enter the estimated percentage of seller costs that will be deducted from sales proceeds.</a:t>
          </a:r>
        </a:p>
        <a:p>
          <a:r>
            <a:rPr lang="en-US" sz="900" b="0" i="0" u="sng" kern="1200" baseline="0">
              <a:solidFill>
                <a:sysClr val="windowText" lastClr="000000"/>
              </a:solidFill>
              <a:latin typeface="Arial" panose="020B0604020202020204" pitchFamily="34" charset="0"/>
              <a:cs typeface="Arial" panose="020B0604020202020204" pitchFamily="34" charset="0"/>
            </a:rPr>
            <a:t>Line 31</a:t>
          </a:r>
          <a:r>
            <a:rPr lang="en-US" sz="900" b="0" i="0" u="none" kern="1200" baseline="0">
              <a:solidFill>
                <a:sysClr val="windowText" lastClr="000000"/>
              </a:solidFill>
              <a:latin typeface="Arial" panose="020B0604020202020204" pitchFamily="34" charset="0"/>
              <a:cs typeface="Arial" panose="020B0604020202020204" pitchFamily="34" charset="0"/>
            </a:rPr>
            <a:t>. The Department recommends a Targeted Developer Fee based on project type and prefers Developer Fee collection at project completion using the net sales proceeds of the final housing unit.</a:t>
          </a:r>
        </a:p>
        <a:p>
          <a:r>
            <a:rPr lang="en-US" sz="900" b="0" i="0" u="none" kern="1200" baseline="0">
              <a:solidFill>
                <a:sysClr val="windowText" lastClr="000000"/>
              </a:solidFill>
              <a:latin typeface="Arial" panose="020B0604020202020204" pitchFamily="34" charset="0"/>
              <a:cs typeface="Arial" panose="020B0604020202020204" pitchFamily="34" charset="0"/>
            </a:rPr>
            <a:t>If applicable, input the percentage of the Developer Fee that will be captured at each unit sale. The amount and disbursement schedule of the Developer Fee must be described in the agreement between the NAHTF Recipient and the third-party </a:t>
          </a:r>
          <a:r>
            <a:rPr lang="en-US" sz="900" b="0" i="0" baseline="0">
              <a:solidFill>
                <a:schemeClr val="dk1"/>
              </a:solidFill>
              <a:effectLst/>
              <a:latin typeface="Arial" panose="020B0604020202020204" pitchFamily="34" charset="0"/>
              <a:ea typeface="+mn-ea"/>
              <a:cs typeface="Arial" panose="020B0604020202020204" pitchFamily="34" charset="0"/>
            </a:rPr>
            <a:t>Developer/Owner</a:t>
          </a:r>
          <a:r>
            <a:rPr lang="en-US" sz="900" b="0" i="0" u="none" kern="1200" baseline="0">
              <a:solidFill>
                <a:sysClr val="windowText" lastClr="000000"/>
              </a:solidFill>
              <a:latin typeface="Arial" panose="020B0604020202020204" pitchFamily="34" charset="0"/>
              <a:cs typeface="Arial" panose="020B0604020202020204" pitchFamily="34" charset="0"/>
            </a:rPr>
            <a:t>.</a:t>
          </a:r>
        </a:p>
        <a:p>
          <a:r>
            <a:rPr lang="en-US" sz="900" b="1" i="0" u="none" kern="1200" baseline="0">
              <a:solidFill>
                <a:sysClr val="windowText" lastClr="000000"/>
              </a:solidFill>
              <a:latin typeface="Arial" panose="020B0604020202020204" pitchFamily="34" charset="0"/>
              <a:cs typeface="Arial" panose="020B0604020202020204" pitchFamily="34" charset="0"/>
            </a:rPr>
            <a:t>CAUTION!</a:t>
          </a:r>
          <a:r>
            <a:rPr lang="en-US" sz="900" b="0" i="0" u="none" kern="1200" baseline="0">
              <a:solidFill>
                <a:sysClr val="windowText" lastClr="000000"/>
              </a:solidFill>
              <a:latin typeface="Arial" panose="020B0604020202020204" pitchFamily="34" charset="0"/>
              <a:cs typeface="Arial" panose="020B0604020202020204" pitchFamily="34" charset="0"/>
            </a:rPr>
            <a:t> Disbursement of a Developer Fee after each unit reduces the revolving sales proceeds and requires additional funding sources for the project. This is subject to Department approval.</a:t>
          </a:r>
        </a:p>
        <a:p>
          <a:endParaRPr lang="en-US" sz="900" b="0" i="0" u="none" kern="1200" baseline="0">
            <a:solidFill>
              <a:sysClr val="windowText" lastClr="000000"/>
            </a:solidFill>
            <a:latin typeface="Arial" panose="020B0604020202020204" pitchFamily="34" charset="0"/>
            <a:cs typeface="Arial" panose="020B0604020202020204" pitchFamily="34" charset="0"/>
          </a:endParaRPr>
        </a:p>
        <a:p>
          <a:r>
            <a:rPr lang="en-US" sz="900" b="1" i="0" u="sng" kern="1200" baseline="0">
              <a:solidFill>
                <a:sysClr val="windowText" lastClr="000000"/>
              </a:solidFill>
              <a:latin typeface="Arial" panose="020B0604020202020204" pitchFamily="34" charset="0"/>
              <a:cs typeface="Arial" panose="020B0604020202020204" pitchFamily="34" charset="0"/>
            </a:rPr>
            <a:t>IV. PROJECT CASH FLOW</a:t>
          </a:r>
          <a:endParaRPr lang="en-US" sz="900" b="0" i="0" u="none" kern="1200" baseline="0">
            <a:solidFill>
              <a:sysClr val="windowText" lastClr="000000"/>
            </a:solidFill>
            <a:latin typeface="Arial" panose="020B0604020202020204" pitchFamily="34" charset="0"/>
            <a:cs typeface="Arial" panose="020B0604020202020204" pitchFamily="34" charset="0"/>
          </a:endParaRPr>
        </a:p>
        <a:p>
          <a:r>
            <a:rPr lang="en-US" sz="900" b="0" i="0" u="none" kern="1200" baseline="0">
              <a:solidFill>
                <a:sysClr val="windowText" lastClr="000000"/>
              </a:solidFill>
              <a:latin typeface="Arial" panose="020B0604020202020204" pitchFamily="34" charset="0"/>
              <a:cs typeface="Arial" panose="020B0604020202020204" pitchFamily="34" charset="0"/>
            </a:rPr>
            <a:t>The Project Cash Flow is automatically calculated given the inputs provided in Sections I-III.</a:t>
          </a:r>
        </a:p>
        <a:p>
          <a:r>
            <a:rPr lang="en-US" sz="900" b="0" i="0" u="sng" kern="1200" baseline="0">
              <a:solidFill>
                <a:sysClr val="windowText" lastClr="000000"/>
              </a:solidFill>
              <a:latin typeface="Arial" panose="020B0604020202020204" pitchFamily="34" charset="0"/>
              <a:cs typeface="Arial" panose="020B0604020202020204" pitchFamily="34" charset="0"/>
            </a:rPr>
            <a:t>Line 32</a:t>
          </a:r>
          <a:r>
            <a:rPr lang="en-US" sz="900" b="0" i="0" u="none" kern="1200" baseline="0">
              <a:solidFill>
                <a:sysClr val="windowText" lastClr="000000"/>
              </a:solidFill>
              <a:latin typeface="Arial" panose="020B0604020202020204" pitchFamily="34" charset="0"/>
              <a:cs typeface="Arial" panose="020B0604020202020204" pitchFamily="34" charset="0"/>
            </a:rPr>
            <a:t>. Any amounts shown in this row will appear as a Funding Gap in Section V, below, and requires additional funding sources in Section I (Sources &amp; Uses).</a:t>
          </a:r>
          <a:endParaRPr lang="en-US" sz="900" b="0" i="0" u="sng" kern="1200" baseline="0">
            <a:solidFill>
              <a:sysClr val="windowText" lastClr="000000"/>
            </a:solidFill>
            <a:latin typeface="Arial" panose="020B0604020202020204" pitchFamily="34" charset="0"/>
            <a:cs typeface="Arial" panose="020B0604020202020204" pitchFamily="34" charset="0"/>
          </a:endParaRPr>
        </a:p>
        <a:p>
          <a:endParaRPr lang="en-US" sz="900" b="0" i="0" u="none" kern="1200" baseline="0">
            <a:solidFill>
              <a:sysClr val="windowText" lastClr="000000"/>
            </a:solidFill>
            <a:latin typeface="Arial" panose="020B0604020202020204" pitchFamily="34" charset="0"/>
            <a:cs typeface="Arial" panose="020B0604020202020204" pitchFamily="34" charset="0"/>
          </a:endParaRPr>
        </a:p>
        <a:p>
          <a:r>
            <a:rPr lang="en-US" sz="900" b="1" i="0" u="sng" kern="1200" baseline="0">
              <a:solidFill>
                <a:sysClr val="windowText" lastClr="000000"/>
              </a:solidFill>
              <a:latin typeface="Arial" panose="020B0604020202020204" pitchFamily="34" charset="0"/>
              <a:cs typeface="Arial" panose="020B0604020202020204" pitchFamily="34" charset="0"/>
            </a:rPr>
            <a:t>V. FINANCIAL SUMMARY</a:t>
          </a:r>
        </a:p>
        <a:p>
          <a:pPr marL="0" marR="0" lvl="0" indent="0" defTabSz="914400" eaLnBrk="1" fontAlgn="auto" latinLnBrk="0" hangingPunct="1">
            <a:lnSpc>
              <a:spcPct val="100000"/>
            </a:lnSpc>
            <a:spcBef>
              <a:spcPts val="0"/>
            </a:spcBef>
            <a:spcAft>
              <a:spcPts val="0"/>
            </a:spcAft>
            <a:buClrTx/>
            <a:buSzTx/>
            <a:buFontTx/>
            <a:buNone/>
            <a:tabLst/>
            <a:defRPr/>
          </a:pPr>
          <a:r>
            <a:rPr lang="en-US" sz="900" b="0" i="1" u="none" kern="1200" baseline="0">
              <a:solidFill>
                <a:sysClr val="windowText" lastClr="000000"/>
              </a:solidFill>
              <a:latin typeface="Arial" panose="020B0604020202020204" pitchFamily="34" charset="0"/>
              <a:cs typeface="Arial" panose="020B0604020202020204" pitchFamily="34" charset="0"/>
            </a:rPr>
            <a:t>(A) Revenue Summary.</a:t>
          </a:r>
          <a:r>
            <a:rPr lang="en-US" sz="900" b="0" i="0" u="none" kern="1200" baseline="0">
              <a:solidFill>
                <a:sysClr val="windowText" lastClr="000000"/>
              </a:solidFill>
              <a:latin typeface="Arial" panose="020B0604020202020204" pitchFamily="34" charset="0"/>
              <a:cs typeface="Arial" panose="020B0604020202020204" pitchFamily="34" charset="0"/>
            </a:rPr>
            <a:t> Sales revenue is shown as a Developer Fee when Applicant is the owner of the completed units. The table configuration is dependent on previous data inputs.</a:t>
          </a:r>
        </a:p>
        <a:p>
          <a:pPr marL="0" marR="0" lvl="0" indent="0" defTabSz="914400" eaLnBrk="1" fontAlgn="auto" latinLnBrk="0" hangingPunct="1">
            <a:lnSpc>
              <a:spcPct val="100000"/>
            </a:lnSpc>
            <a:spcBef>
              <a:spcPts val="0"/>
            </a:spcBef>
            <a:spcAft>
              <a:spcPts val="0"/>
            </a:spcAft>
            <a:buClrTx/>
            <a:buSzTx/>
            <a:buFontTx/>
            <a:buNone/>
            <a:tabLst/>
            <a:defRPr/>
          </a:pPr>
          <a:r>
            <a:rPr lang="en-US" sz="900" b="0" i="0" u="sng" kern="1200" baseline="0">
              <a:solidFill>
                <a:sysClr val="windowText" lastClr="000000"/>
              </a:solidFill>
              <a:effectLst/>
              <a:latin typeface="Arial" panose="020B0604020202020204" pitchFamily="34" charset="0"/>
              <a:ea typeface="+mn-ea"/>
              <a:cs typeface="Arial" panose="020B0604020202020204" pitchFamily="34" charset="0"/>
            </a:rPr>
            <a:t>Line 33</a:t>
          </a:r>
          <a:r>
            <a:rPr lang="en-US" sz="900" b="0" i="0" u="none" kern="1200" baseline="0">
              <a:solidFill>
                <a:sysClr val="windowText" lastClr="000000"/>
              </a:solidFill>
              <a:effectLst/>
              <a:latin typeface="Arial" panose="020B0604020202020204" pitchFamily="34" charset="0"/>
              <a:ea typeface="+mn-ea"/>
              <a:cs typeface="Arial" panose="020B0604020202020204" pitchFamily="34" charset="0"/>
            </a:rPr>
            <a:t>. (</a:t>
          </a:r>
          <a:r>
            <a:rPr lang="en-US" sz="900" b="0" i="1" u="none" kern="1200" baseline="0">
              <a:solidFill>
                <a:sysClr val="windowText" lastClr="000000"/>
              </a:solidFill>
              <a:effectLst/>
              <a:latin typeface="Arial" panose="020B0604020202020204" pitchFamily="34" charset="0"/>
              <a:ea typeface="+mn-ea"/>
              <a:cs typeface="Arial" panose="020B0604020202020204" pitchFamily="34" charset="0"/>
            </a:rPr>
            <a:t>Input field appears </a:t>
          </a:r>
          <a:r>
            <a:rPr lang="en-US" sz="900" b="0" i="1" u="none" baseline="0">
              <a:solidFill>
                <a:schemeClr val="dk1"/>
              </a:solidFill>
              <a:effectLst/>
              <a:latin typeface="Arial" panose="020B0604020202020204" pitchFamily="34" charset="0"/>
              <a:ea typeface="+mn-ea"/>
              <a:cs typeface="Arial" panose="020B0604020202020204" pitchFamily="34" charset="0"/>
            </a:rPr>
            <a:t>If</a:t>
          </a:r>
          <a:r>
            <a:rPr lang="en-US" sz="900" b="0" i="1" baseline="0">
              <a:solidFill>
                <a:schemeClr val="dk1"/>
              </a:solidFill>
              <a:effectLst/>
              <a:latin typeface="Arial" panose="020B0604020202020204" pitchFamily="34" charset="0"/>
              <a:ea typeface="+mn-ea"/>
              <a:cs typeface="Arial" panose="020B0604020202020204" pitchFamily="34" charset="0"/>
            </a:rPr>
            <a:t> NAHTF Applicant is partnered with a third-party Developer/Owner</a:t>
          </a:r>
          <a:r>
            <a:rPr lang="en-US" sz="900" b="0" i="0" baseline="0">
              <a:solidFill>
                <a:schemeClr val="dk1"/>
              </a:solidFill>
              <a:effectLst/>
              <a:latin typeface="Arial" panose="020B0604020202020204" pitchFamily="34" charset="0"/>
              <a:ea typeface="+mn-ea"/>
              <a:cs typeface="Arial" panose="020B0604020202020204" pitchFamily="34" charset="0"/>
            </a:rPr>
            <a:t>) Enter the amount of Developer Fee collected by the developer at project completion. The amount and disbursement schedule of the Developer Fee must be described in the agreement between NAHTF Recipient and the Developer/Owner. If a portion of the Developer Fee is disbursed at each unit sale, the amount entered in this field should include any unpaid balance of the total Developer Fee as specified in the agreement. All remaining proceeds, as shown in this table, must be returned to NAHTF Recipient to satisfy the NAHTF loan.</a:t>
          </a:r>
          <a:endParaRPr lang="en-US" sz="900" i="0">
            <a:effectLst/>
            <a:latin typeface="Arial" panose="020B0604020202020204" pitchFamily="34" charset="0"/>
            <a:cs typeface="Arial" panose="020B0604020202020204" pitchFamily="34" charset="0"/>
          </a:endParaRPr>
        </a:p>
        <a:p>
          <a:endParaRPr lang="en-US" sz="900" b="0" i="1" u="none" kern="1200" baseline="0">
            <a:latin typeface="Arial" panose="020B0604020202020204" pitchFamily="34" charset="0"/>
            <a:cs typeface="Arial" panose="020B0604020202020204" pitchFamily="34" charset="0"/>
          </a:endParaRPr>
        </a:p>
        <a:p>
          <a:r>
            <a:rPr lang="en-US" sz="900" b="0" i="1" u="none" kern="1200" baseline="0">
              <a:latin typeface="Arial" panose="020B0604020202020204" pitchFamily="34" charset="0"/>
              <a:cs typeface="Arial" panose="020B0604020202020204" pitchFamily="34" charset="0"/>
            </a:rPr>
            <a:t>(B) Budget Review</a:t>
          </a:r>
          <a:r>
            <a:rPr lang="en-US" sz="900" b="0" i="0" u="none" kern="1200" baseline="0">
              <a:latin typeface="Arial" panose="020B0604020202020204" pitchFamily="34" charset="0"/>
              <a:cs typeface="Arial" panose="020B0604020202020204" pitchFamily="34" charset="0"/>
            </a:rPr>
            <a:t>. The table will show the amount of NAHTF, Match, and Other Sources budgeted compared to the amount needed. If a project's sources exceed the project's uses, as configued in Section IV (Project Cash Flow), an amount will appear in the 'Over Subsidy' column.</a:t>
          </a:r>
        </a:p>
        <a:p>
          <a:endParaRPr lang="en-US" sz="900" b="0" i="1" u="none" kern="1200" baseline="0">
            <a:latin typeface="Arial" panose="020B0604020202020204" pitchFamily="34" charset="0"/>
            <a:cs typeface="Arial" panose="020B0604020202020204" pitchFamily="34" charset="0"/>
          </a:endParaRPr>
        </a:p>
        <a:p>
          <a:r>
            <a:rPr lang="en-US" sz="900" b="0" i="1" u="none" kern="1200" baseline="0">
              <a:latin typeface="Arial" panose="020B0604020202020204" pitchFamily="34" charset="0"/>
              <a:cs typeface="Arial" panose="020B0604020202020204" pitchFamily="34" charset="0"/>
            </a:rPr>
            <a:t>(C) Funding Gap</a:t>
          </a:r>
          <a:r>
            <a:rPr lang="en-US" sz="900" b="0" i="0" u="none" kern="1200" baseline="0">
              <a:latin typeface="Arial" panose="020B0604020202020204" pitchFamily="34" charset="0"/>
              <a:cs typeface="Arial" panose="020B0604020202020204" pitchFamily="34" charset="0"/>
            </a:rPr>
            <a:t>. If an amount appears in the yellow-shaded cell, additional funds must be added to Section I (Sources &amp; Uses) to cover this gap.</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296253</xdr:colOff>
      <xdr:row>14</xdr:row>
      <xdr:rowOff>37733</xdr:rowOff>
    </xdr:from>
    <xdr:to>
      <xdr:col>9</xdr:col>
      <xdr:colOff>559593</xdr:colOff>
      <xdr:row>28</xdr:row>
      <xdr:rowOff>0</xdr:rowOff>
    </xdr:to>
    <xdr:pic>
      <xdr:nvPicPr>
        <xdr:cNvPr id="2" name="Picture 1">
          <a:extLst>
            <a:ext uri="{FF2B5EF4-FFF2-40B4-BE49-F238E27FC236}">
              <a16:creationId xmlns:a16="http://schemas.microsoft.com/office/drawing/2014/main" id="{C753688A-6F6C-46FC-A631-FA054EA7BED1}"/>
            </a:ext>
          </a:extLst>
        </xdr:cNvPr>
        <xdr:cNvPicPr>
          <a:picLocks noChangeAspect="1"/>
        </xdr:cNvPicPr>
      </xdr:nvPicPr>
      <xdr:blipFill>
        <a:blip xmlns:r="http://schemas.openxmlformats.org/officeDocument/2006/relationships" r:embed="rId1"/>
        <a:stretch>
          <a:fillRect/>
        </a:stretch>
      </xdr:blipFill>
      <xdr:spPr>
        <a:xfrm>
          <a:off x="296253" y="3876308"/>
          <a:ext cx="10064565" cy="2629267"/>
        </a:xfrm>
        <a:prstGeom prst="rect">
          <a:avLst/>
        </a:prstGeom>
        <a:solidFill>
          <a:srgbClr val="FFFF00"/>
        </a:solidFill>
        <a:ln w="19050">
          <a:solidFill>
            <a:schemeClr val="bg1">
              <a:lumMod val="50000"/>
            </a:schemeClr>
          </a:solidFill>
        </a:ln>
        <a:effectLst>
          <a:outerShdw blurRad="50800" dist="38100" dir="2700000" algn="tl"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raticho\AppData\Local\Microsoft\Windows\INetCache\Content.Outlook\7QQ9P9P9\HOME%20HTF-Cost-Allocation-Tool%20May%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HTF Cost Allocation Tool"/>
      <sheetName val="General Instructions"/>
      <sheetName val="Subsidy Limits"/>
      <sheetName val="HOME &amp; HTF Rent Limits"/>
      <sheetName val="Selection of Method"/>
      <sheetName val="Standard Method"/>
      <sheetName val="Proration Method - Units Needed"/>
      <sheetName val="Proration Method - $ Needed"/>
      <sheetName val="Hybrid Method - $ Needed"/>
    </sheetNames>
    <sheetDataSet>
      <sheetData sheetId="0"/>
      <sheetData sheetId="1"/>
      <sheetData sheetId="2"/>
      <sheetData sheetId="3"/>
      <sheetData sheetId="4">
        <row r="23">
          <cell r="F23">
            <v>0</v>
          </cell>
        </row>
      </sheetData>
      <sheetData sheetId="5"/>
      <sheetData sheetId="6"/>
      <sheetData sheetId="7"/>
      <sheetData sheetId="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18A04-A31E-420E-AFC0-9BC20D75A457}">
  <sheetPr>
    <tabColor rgb="FFFFC843"/>
    <pageSetUpPr fitToPage="1"/>
  </sheetPr>
  <dimension ref="A1:D19"/>
  <sheetViews>
    <sheetView showGridLines="0" tabSelected="1" zoomScaleNormal="100" workbookViewId="0">
      <selection activeCell="B17" sqref="B17:C17"/>
    </sheetView>
  </sheetViews>
  <sheetFormatPr defaultColWidth="9.1796875" defaultRowHeight="14.5" x14ac:dyDescent="0.35"/>
  <cols>
    <col min="1" max="1" width="35.7265625" style="2" customWidth="1"/>
    <col min="2" max="3" width="25.7265625" style="2" customWidth="1"/>
    <col min="4" max="4" width="9.1796875" customWidth="1"/>
    <col min="5" max="5" width="9.1796875" style="2" customWidth="1"/>
    <col min="6" max="16384" width="9.1796875" style="2"/>
  </cols>
  <sheetData>
    <row r="1" spans="1:4" ht="30" customHeight="1" x14ac:dyDescent="0.35">
      <c r="A1" s="232" t="s">
        <v>0</v>
      </c>
      <c r="B1" s="232"/>
      <c r="C1" s="232"/>
    </row>
    <row r="2" spans="1:4" ht="4.5" customHeight="1" x14ac:dyDescent="0.35">
      <c r="A2" s="3"/>
      <c r="B2" s="3"/>
    </row>
    <row r="3" spans="1:4" ht="4.5" customHeight="1" x14ac:dyDescent="0.35">
      <c r="A3" s="172"/>
      <c r="B3" s="172"/>
      <c r="C3" s="172"/>
    </row>
    <row r="4" spans="1:4" ht="4.5" customHeight="1" x14ac:dyDescent="0.35">
      <c r="A4" s="3"/>
      <c r="B4" s="3"/>
    </row>
    <row r="5" spans="1:4" ht="21" customHeight="1" x14ac:dyDescent="0.35">
      <c r="A5" s="233" t="s">
        <v>1</v>
      </c>
      <c r="B5" s="233"/>
      <c r="C5" s="233"/>
    </row>
    <row r="6" spans="1:4" ht="18" customHeight="1" x14ac:dyDescent="0.35">
      <c r="A6" s="3"/>
      <c r="B6" s="3"/>
    </row>
    <row r="7" spans="1:4" s="4" customFormat="1" ht="30" customHeight="1" x14ac:dyDescent="0.35">
      <c r="A7" s="173" t="s">
        <v>2</v>
      </c>
      <c r="B7" s="237"/>
      <c r="C7" s="237"/>
      <c r="D7"/>
    </row>
    <row r="8" spans="1:4" s="4" customFormat="1" ht="30" customHeight="1" x14ac:dyDescent="0.35">
      <c r="A8" s="174" t="s">
        <v>113</v>
      </c>
      <c r="B8" s="237"/>
      <c r="C8" s="237"/>
      <c r="D8"/>
    </row>
    <row r="9" spans="1:4" s="4" customFormat="1" ht="16.5" customHeight="1" x14ac:dyDescent="0.35">
      <c r="A9" s="175" t="s">
        <v>106</v>
      </c>
      <c r="B9" s="236"/>
      <c r="C9" s="236"/>
      <c r="D9"/>
    </row>
    <row r="10" spans="1:4" s="4" customFormat="1" ht="16.5" customHeight="1" x14ac:dyDescent="0.35">
      <c r="A10" s="175" t="s">
        <v>58</v>
      </c>
      <c r="B10" s="236"/>
      <c r="C10" s="236"/>
      <c r="D10"/>
    </row>
    <row r="11" spans="1:4" s="4" customFormat="1" ht="16.5" customHeight="1" x14ac:dyDescent="0.35">
      <c r="A11" s="175" t="s">
        <v>20</v>
      </c>
      <c r="B11" s="236"/>
      <c r="C11" s="236"/>
      <c r="D11"/>
    </row>
    <row r="12" spans="1:4" s="4" customFormat="1" ht="16.5" customHeight="1" x14ac:dyDescent="0.35">
      <c r="A12" s="50"/>
      <c r="B12" s="64"/>
      <c r="C12" s="50"/>
      <c r="D12"/>
    </row>
    <row r="13" spans="1:4" s="4" customFormat="1" ht="16.5" customHeight="1" x14ac:dyDescent="0.35">
      <c r="A13" s="175" t="s">
        <v>3</v>
      </c>
      <c r="B13" s="234" t="s">
        <v>21</v>
      </c>
      <c r="C13" s="234"/>
      <c r="D13"/>
    </row>
    <row r="14" spans="1:4" s="4" customFormat="1" ht="16.5" customHeight="1" x14ac:dyDescent="0.35">
      <c r="A14" s="175" t="s">
        <v>4</v>
      </c>
      <c r="B14" s="235">
        <v>2025</v>
      </c>
      <c r="C14" s="235"/>
      <c r="D14"/>
    </row>
    <row r="15" spans="1:4" s="4" customFormat="1" ht="16.5" customHeight="1" x14ac:dyDescent="0.35">
      <c r="A15" s="2"/>
      <c r="B15" s="50"/>
      <c r="C15" s="50"/>
      <c r="D15"/>
    </row>
    <row r="16" spans="1:4" s="4" customFormat="1" ht="18" customHeight="1" x14ac:dyDescent="0.35">
      <c r="A16" s="177" t="s">
        <v>29</v>
      </c>
      <c r="B16" s="186"/>
      <c r="C16" s="50"/>
      <c r="D16"/>
    </row>
    <row r="17" spans="1:4" s="4" customFormat="1" ht="16.5" customHeight="1" x14ac:dyDescent="0.35">
      <c r="A17" s="178" t="s">
        <v>5</v>
      </c>
      <c r="B17" s="236"/>
      <c r="C17" s="236"/>
      <c r="D17"/>
    </row>
    <row r="18" spans="1:4" ht="16.5" customHeight="1" x14ac:dyDescent="0.35">
      <c r="A18" s="178" t="s">
        <v>6</v>
      </c>
      <c r="B18" s="236"/>
      <c r="C18" s="236"/>
    </row>
    <row r="19" spans="1:4" s="4" customFormat="1" ht="16.5" customHeight="1" x14ac:dyDescent="0.35">
      <c r="B19" s="176"/>
      <c r="D19"/>
    </row>
  </sheetData>
  <sheetProtection algorithmName="SHA-512" hashValue="Z+8srN7xZmKCEDpeWa5rK8SiwcgTLy5IGth+l7WrDBjBppj/coXFHuaRzOJMB9j7u4LGPuoQm6x5xu4ugtmgiw==" saltValue="eKMvx33FiagF5TCZSH/y6w==" spinCount="100000" sheet="1" objects="1" scenarios="1" selectLockedCells="1"/>
  <mergeCells count="11">
    <mergeCell ref="B18:C18"/>
    <mergeCell ref="B7:C7"/>
    <mergeCell ref="B8:C8"/>
    <mergeCell ref="B9:C9"/>
    <mergeCell ref="B11:C11"/>
    <mergeCell ref="B10:C10"/>
    <mergeCell ref="A1:C1"/>
    <mergeCell ref="A5:C5"/>
    <mergeCell ref="B13:C13"/>
    <mergeCell ref="B14:C14"/>
    <mergeCell ref="B17:C17"/>
  </mergeCells>
  <conditionalFormatting sqref="B8:C8">
    <cfRule type="expression" dxfId="24" priority="1">
      <formula>AND($B$10="Purchase/Rehab/Resale",$B$8&lt;&gt;"")=TRUE</formula>
    </cfRule>
  </conditionalFormatting>
  <dataValidations count="2">
    <dataValidation type="whole" allowBlank="1" showInputMessage="1" showErrorMessage="1" sqref="B16" xr:uid="{D66112EF-3608-42B4-A27D-091DA5BD713E}">
      <formula1>5</formula1>
      <formula2>50</formula2>
    </dataValidation>
    <dataValidation type="list" allowBlank="1" showInputMessage="1" showErrorMessage="1" sqref="B10" xr:uid="{13CDBDF7-20C9-4351-8B8F-C2D721C80EB5}">
      <formula1>"New Construction,Purchase/Rehab/Resale"</formula1>
    </dataValidation>
  </dataValidations>
  <pageMargins left="0.7" right="0.7" top="0.75" bottom="0.75" header="0.3" footer="0.3"/>
  <pageSetup fitToHeight="0" orientation="portrait" r:id="rId1"/>
  <headerFooter>
    <oddHeader>&amp;L&amp;"Arial,Regular"&amp;10&amp;F</oddHeader>
    <oddFooter>&amp;L&amp;"Arial,Regular"&amp;10&amp;A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B8216-9F2D-46FF-9743-902E2C182D27}">
  <sheetPr>
    <tabColor rgb="FF00607F"/>
    <pageSetUpPr fitToPage="1"/>
  </sheetPr>
  <dimension ref="A1:X106"/>
  <sheetViews>
    <sheetView showGridLines="0" zoomScaleNormal="100" workbookViewId="0">
      <selection activeCell="D11" sqref="D11"/>
    </sheetView>
  </sheetViews>
  <sheetFormatPr defaultColWidth="9.1796875" defaultRowHeight="14" x14ac:dyDescent="0.3"/>
  <cols>
    <col min="1" max="1" width="3.7265625" style="2" customWidth="1"/>
    <col min="2" max="2" width="41.453125" style="2" bestFit="1" customWidth="1"/>
    <col min="3" max="26" width="13.7265625" style="2" customWidth="1"/>
    <col min="27" max="16384" width="9.1796875" style="2"/>
  </cols>
  <sheetData>
    <row r="1" spans="1:24" ht="30" x14ac:dyDescent="0.35">
      <c r="A1" s="37" t="s">
        <v>36</v>
      </c>
      <c r="C1" s="37"/>
      <c r="D1" s="37"/>
      <c r="J1"/>
    </row>
    <row r="2" spans="1:24" ht="6" customHeight="1" x14ac:dyDescent="0.3">
      <c r="B2" s="38"/>
      <c r="C2" s="38"/>
      <c r="D2" s="3"/>
    </row>
    <row r="3" spans="1:24" ht="6" customHeight="1" x14ac:dyDescent="0.3">
      <c r="A3" s="39"/>
      <c r="B3" s="39"/>
      <c r="C3" s="39"/>
      <c r="D3" s="39"/>
      <c r="E3" s="39"/>
      <c r="F3" s="39"/>
      <c r="G3" s="39"/>
      <c r="H3" s="39"/>
      <c r="I3" s="39"/>
      <c r="J3" s="102"/>
      <c r="K3" s="102"/>
      <c r="L3" s="102"/>
      <c r="M3" s="102"/>
      <c r="N3" s="102"/>
      <c r="O3" s="103"/>
      <c r="P3" s="102"/>
      <c r="Q3" s="102"/>
      <c r="R3" s="102"/>
      <c r="S3" s="102"/>
      <c r="T3" s="102"/>
      <c r="U3" s="102"/>
      <c r="V3" s="102"/>
      <c r="W3" s="102"/>
      <c r="X3" s="102"/>
    </row>
    <row r="4" spans="1:24" ht="6" customHeight="1" x14ac:dyDescent="0.3">
      <c r="B4" s="38"/>
      <c r="C4" s="38"/>
      <c r="D4" s="3"/>
      <c r="O4" s="40"/>
    </row>
    <row r="5" spans="1:24" ht="30" customHeight="1" x14ac:dyDescent="0.3">
      <c r="A5" s="41" t="s">
        <v>50</v>
      </c>
      <c r="B5" s="41"/>
      <c r="C5" s="41"/>
      <c r="D5" s="41"/>
      <c r="E5" s="41"/>
      <c r="F5" s="41"/>
      <c r="G5" s="41"/>
      <c r="H5" s="41"/>
      <c r="I5" s="41"/>
      <c r="J5" s="102"/>
      <c r="K5" s="102"/>
      <c r="L5" s="102"/>
      <c r="M5" s="102"/>
      <c r="N5" s="102"/>
      <c r="O5" s="103"/>
      <c r="P5" s="102"/>
      <c r="Q5" s="102"/>
      <c r="R5" s="102"/>
      <c r="S5" s="102"/>
      <c r="T5" s="102"/>
      <c r="U5" s="102"/>
      <c r="V5" s="102"/>
      <c r="W5" s="102"/>
      <c r="X5" s="102"/>
    </row>
    <row r="6" spans="1:24" s="40" customFormat="1" ht="30.5" thickBot="1" x14ac:dyDescent="0.35">
      <c r="A6" s="113"/>
      <c r="B6" s="42" t="s">
        <v>76</v>
      </c>
      <c r="C6" s="43" t="s">
        <v>33</v>
      </c>
      <c r="D6" s="43" t="s">
        <v>34</v>
      </c>
      <c r="E6" s="44" t="s">
        <v>38</v>
      </c>
      <c r="F6" s="43" t="s">
        <v>35</v>
      </c>
      <c r="G6" s="2"/>
      <c r="H6" s="238" t="str" cm="1">
        <f t="array" ref="H6">_xlfn.IFS(AND(ISBLANK(App_Info!$B$8),SUM(NAHTFProj,NAHTFHBA)&gt;0),CONCATENATE("Line 11 must be at least ",ROUNDUP(SUM(NAHTFProj,NAHTFHBA)*0.1,0)),OR(App_Info!B8="",SUM(NAHTFProj,NAHTFHBA)=0,0),"")</f>
        <v/>
      </c>
      <c r="I6" s="238"/>
      <c r="J6" s="43" t="s">
        <v>94</v>
      </c>
      <c r="K6" s="180" t="s">
        <v>83</v>
      </c>
    </row>
    <row r="7" spans="1:24" s="48" customFormat="1" ht="15" customHeight="1" x14ac:dyDescent="0.35">
      <c r="A7" s="45"/>
      <c r="B7" s="46" t="s">
        <v>59</v>
      </c>
      <c r="C7" s="47"/>
      <c r="D7" s="47"/>
      <c r="E7" s="47"/>
      <c r="F7" s="47"/>
      <c r="G7"/>
      <c r="H7" s="46" t="s">
        <v>38</v>
      </c>
      <c r="I7" s="46"/>
      <c r="J7" s="46"/>
      <c r="K7" s="46"/>
    </row>
    <row r="8" spans="1:24" s="50" customFormat="1" ht="15" customHeight="1" x14ac:dyDescent="0.25">
      <c r="A8" s="49">
        <v>1</v>
      </c>
      <c r="B8" s="100" t="str" cm="1">
        <f t="array" ref="B8">IFERROR(_xlfn.IFS(App_Info!$B$10="New Construction","New Construction",App_Info!$B$10="Purchase/Rehab/Resale","PRR Acquisition &amp; Rehabilitation"),"")</f>
        <v/>
      </c>
      <c r="C8" s="91"/>
      <c r="D8" s="91"/>
      <c r="E8" s="91"/>
      <c r="F8" s="27">
        <f>SUM(C8:E8)</f>
        <v>0</v>
      </c>
      <c r="G8" s="94">
        <v>10</v>
      </c>
      <c r="H8" s="240" t="s">
        <v>93</v>
      </c>
      <c r="I8" s="241"/>
      <c r="J8" s="207"/>
      <c r="K8" s="208"/>
      <c r="L8" s="48"/>
      <c r="M8" s="48"/>
      <c r="N8" s="48"/>
      <c r="O8" s="48"/>
      <c r="P8" s="48"/>
      <c r="Q8" s="48"/>
      <c r="R8" s="48"/>
      <c r="S8" s="48"/>
    </row>
    <row r="9" spans="1:24" s="52" customFormat="1" ht="15" customHeight="1" x14ac:dyDescent="0.25">
      <c r="A9" s="49">
        <v>2</v>
      </c>
      <c r="B9" s="101" t="s">
        <v>7</v>
      </c>
      <c r="C9" s="91"/>
      <c r="D9" s="91"/>
      <c r="E9" s="91"/>
      <c r="F9" s="27">
        <f>SUM(C9:E9)</f>
        <v>0</v>
      </c>
      <c r="G9" s="94">
        <v>11</v>
      </c>
      <c r="H9" s="240" t="s">
        <v>114</v>
      </c>
      <c r="I9" s="241"/>
      <c r="J9" s="207"/>
      <c r="K9" s="208"/>
      <c r="M9" s="214"/>
      <c r="N9" s="48"/>
      <c r="O9" s="48"/>
      <c r="P9" s="48"/>
      <c r="Q9" s="48"/>
      <c r="R9" s="48"/>
      <c r="S9" s="48"/>
      <c r="T9" s="48"/>
    </row>
    <row r="10" spans="1:24" s="50" customFormat="1" ht="15" customHeight="1" x14ac:dyDescent="0.25">
      <c r="A10" s="49">
        <v>3</v>
      </c>
      <c r="B10" s="101" t="s">
        <v>71</v>
      </c>
      <c r="C10" s="91"/>
      <c r="D10" s="91"/>
      <c r="E10" s="91"/>
      <c r="F10" s="27">
        <f>SUM(C10:E10)</f>
        <v>0</v>
      </c>
      <c r="G10" s="94">
        <v>12</v>
      </c>
      <c r="H10" s="240" t="s">
        <v>84</v>
      </c>
      <c r="I10" s="241"/>
      <c r="J10" s="207"/>
      <c r="K10" s="208"/>
      <c r="L10" s="215"/>
      <c r="M10" s="48"/>
      <c r="N10" s="48"/>
      <c r="O10" s="48"/>
      <c r="P10" s="48"/>
      <c r="Q10" s="48"/>
      <c r="R10" s="48"/>
      <c r="S10" s="48"/>
      <c r="T10" s="48"/>
    </row>
    <row r="11" spans="1:24" s="48" customFormat="1" ht="15" customHeight="1" x14ac:dyDescent="0.25">
      <c r="A11" s="49">
        <v>4</v>
      </c>
      <c r="B11" s="51" t="s">
        <v>31</v>
      </c>
      <c r="C11" s="91"/>
      <c r="D11" s="91"/>
      <c r="E11" s="91"/>
      <c r="F11" s="27">
        <f>SUM(C11:E11)</f>
        <v>0</v>
      </c>
      <c r="G11" s="94">
        <v>13</v>
      </c>
      <c r="H11" s="240" t="s">
        <v>117</v>
      </c>
      <c r="I11" s="241"/>
      <c r="J11" s="207"/>
      <c r="K11" s="208"/>
      <c r="L11" s="215"/>
    </row>
    <row r="12" spans="1:24" s="50" customFormat="1" ht="15" customHeight="1" thickBot="1" x14ac:dyDescent="0.3">
      <c r="A12" s="49">
        <v>5</v>
      </c>
      <c r="B12" s="51" t="s">
        <v>32</v>
      </c>
      <c r="C12" s="91"/>
      <c r="D12" s="91"/>
      <c r="E12" s="91"/>
      <c r="F12" s="27">
        <f>SUM(C12:E12)</f>
        <v>0</v>
      </c>
      <c r="G12" s="94">
        <v>14</v>
      </c>
      <c r="H12" s="240" t="s">
        <v>86</v>
      </c>
      <c r="I12" s="241"/>
      <c r="J12" s="207"/>
      <c r="K12" s="208"/>
      <c r="L12" s="48"/>
      <c r="M12" s="48"/>
      <c r="N12" s="48"/>
      <c r="O12" s="48"/>
      <c r="P12" s="48"/>
      <c r="Q12" s="48"/>
      <c r="R12" s="48"/>
      <c r="S12" s="48"/>
    </row>
    <row r="13" spans="1:24" s="50" customFormat="1" ht="15" customHeight="1" x14ac:dyDescent="0.25">
      <c r="A13" s="49"/>
      <c r="B13" s="46" t="s">
        <v>40</v>
      </c>
      <c r="C13" s="46"/>
      <c r="D13" s="53"/>
      <c r="E13" s="53"/>
      <c r="F13" s="47"/>
      <c r="G13" s="94">
        <v>15</v>
      </c>
      <c r="H13" s="240" t="s">
        <v>85</v>
      </c>
      <c r="I13" s="241"/>
      <c r="J13" s="207"/>
      <c r="K13" s="208"/>
      <c r="L13" s="48"/>
      <c r="M13" s="48"/>
      <c r="N13" s="48"/>
      <c r="O13" s="48"/>
      <c r="P13" s="48"/>
      <c r="Q13" s="48"/>
      <c r="R13" s="48"/>
      <c r="S13" s="48"/>
    </row>
    <row r="14" spans="1:24" s="50" customFormat="1" ht="15" customHeight="1" x14ac:dyDescent="0.25">
      <c r="A14" s="49">
        <v>6</v>
      </c>
      <c r="B14" s="51" t="s">
        <v>45</v>
      </c>
      <c r="C14" s="91"/>
      <c r="D14" s="54"/>
      <c r="E14" s="109"/>
      <c r="F14" s="27">
        <f>SUM(C14,E14)</f>
        <v>0</v>
      </c>
      <c r="G14" s="94">
        <v>16</v>
      </c>
      <c r="H14" s="240" t="s">
        <v>122</v>
      </c>
      <c r="I14" s="241"/>
      <c r="J14" s="207"/>
      <c r="K14" s="208"/>
      <c r="L14" s="48"/>
      <c r="M14" s="48"/>
      <c r="N14" s="48"/>
      <c r="O14" s="48"/>
      <c r="P14" s="48"/>
      <c r="Q14" s="48"/>
      <c r="R14" s="48"/>
      <c r="S14" s="48"/>
    </row>
    <row r="15" spans="1:24" s="50" customFormat="1" ht="15" customHeight="1" x14ac:dyDescent="0.25">
      <c r="A15" s="49">
        <v>7</v>
      </c>
      <c r="B15" s="51" t="s">
        <v>46</v>
      </c>
      <c r="C15" s="91"/>
      <c r="D15" s="55"/>
      <c r="E15" s="110"/>
      <c r="F15" s="27">
        <f>SUM(C15,E15)</f>
        <v>0</v>
      </c>
      <c r="G15" s="94">
        <v>17</v>
      </c>
      <c r="H15" s="242"/>
      <c r="I15" s="243"/>
      <c r="J15" s="207"/>
      <c r="K15" s="208"/>
      <c r="L15" s="48"/>
      <c r="M15" s="48"/>
      <c r="N15" s="48"/>
      <c r="O15" s="48"/>
      <c r="P15" s="48"/>
      <c r="Q15" s="48"/>
      <c r="R15" s="48"/>
      <c r="S15" s="48"/>
    </row>
    <row r="16" spans="1:24" s="48" customFormat="1" ht="15" customHeight="1" thickBot="1" x14ac:dyDescent="0.3">
      <c r="A16" s="49">
        <v>8</v>
      </c>
      <c r="B16" s="51" t="s">
        <v>47</v>
      </c>
      <c r="C16" s="92"/>
      <c r="D16" s="56"/>
      <c r="E16" s="111"/>
      <c r="F16" s="27">
        <f>SUM(C16,E16)</f>
        <v>0</v>
      </c>
      <c r="G16" s="94">
        <v>18</v>
      </c>
      <c r="H16" s="242"/>
      <c r="I16" s="243"/>
      <c r="J16" s="207"/>
      <c r="K16" s="208"/>
    </row>
    <row r="17" spans="1:24" s="50" customFormat="1" ht="15" customHeight="1" x14ac:dyDescent="0.25">
      <c r="A17" s="49"/>
      <c r="B17" s="57" t="s">
        <v>70</v>
      </c>
      <c r="C17" s="58">
        <f>SUM(C8:C16)</f>
        <v>0</v>
      </c>
      <c r="D17" s="58">
        <f>SUM(D8:D12)</f>
        <v>0</v>
      </c>
      <c r="E17" s="58">
        <f>SUM(E8:E12)</f>
        <v>0</v>
      </c>
      <c r="F17" s="58">
        <f>SUM(F8:F16)</f>
        <v>0</v>
      </c>
      <c r="G17" s="94">
        <v>19</v>
      </c>
      <c r="H17" s="242"/>
      <c r="I17" s="243"/>
      <c r="J17" s="207"/>
      <c r="K17" s="208"/>
      <c r="N17" s="48"/>
      <c r="P17" s="48"/>
      <c r="Q17" s="48"/>
      <c r="R17" s="48"/>
      <c r="S17" s="48"/>
      <c r="T17" s="48"/>
    </row>
    <row r="18" spans="1:24" s="50" customFormat="1" ht="15" customHeight="1" thickBot="1" x14ac:dyDescent="0.3">
      <c r="A18" s="49"/>
      <c r="B18" s="95" t="s">
        <v>49</v>
      </c>
      <c r="C18" s="96" t="str">
        <f>IFERROR(C17/$J$27,"")</f>
        <v/>
      </c>
      <c r="D18" s="96" t="str">
        <f>IFERROR(D17/$J$27,"")</f>
        <v/>
      </c>
      <c r="E18" s="96" t="str">
        <f>IFERROR(E17/$J$27,"")</f>
        <v/>
      </c>
      <c r="F18" s="96" t="str">
        <f>IFERROR(F17/$J$27,"")</f>
        <v/>
      </c>
      <c r="G18" s="94">
        <v>20</v>
      </c>
      <c r="H18" s="242"/>
      <c r="I18" s="243"/>
      <c r="J18" s="209"/>
      <c r="K18" s="208"/>
      <c r="N18" s="48"/>
      <c r="P18" s="48"/>
      <c r="Q18" s="48"/>
      <c r="R18" s="48"/>
      <c r="S18" s="48"/>
      <c r="T18" s="48"/>
    </row>
    <row r="19" spans="1:24" s="50" customFormat="1" ht="15" customHeight="1" thickBot="1" x14ac:dyDescent="0.3">
      <c r="A19" s="49"/>
      <c r="B19" s="97" t="s">
        <v>56</v>
      </c>
      <c r="C19" s="98" t="str">
        <f>IFERROR(C$17/$F$17,"")</f>
        <v/>
      </c>
      <c r="D19" s="98" t="str">
        <f>IFERROR(D$17/$F$17,"")</f>
        <v/>
      </c>
      <c r="E19" s="98" t="str">
        <f>IFERROR(E$17/$F$17,"")</f>
        <v/>
      </c>
      <c r="F19" s="98"/>
      <c r="G19" s="94"/>
      <c r="H19" s="244" t="s">
        <v>95</v>
      </c>
      <c r="I19" s="244"/>
      <c r="J19" s="181">
        <f>SUM(J8:J18)</f>
        <v>0</v>
      </c>
      <c r="K19" s="182">
        <f>SUM(K8:K18)</f>
        <v>0</v>
      </c>
      <c r="N19" s="59"/>
      <c r="P19" s="48"/>
      <c r="Q19" s="48"/>
      <c r="R19" s="48"/>
      <c r="S19" s="48"/>
      <c r="T19" s="48"/>
    </row>
    <row r="20" spans="1:24" s="4" customFormat="1" ht="15" customHeight="1" thickBot="1" x14ac:dyDescent="0.4">
      <c r="A20" s="49"/>
      <c r="B20" s="2"/>
      <c r="C20" s="2"/>
      <c r="D20" s="2"/>
      <c r="E20" s="2"/>
      <c r="F20" s="2"/>
      <c r="G20" s="50"/>
      <c r="H20"/>
      <c r="I20"/>
      <c r="J20"/>
      <c r="K20"/>
      <c r="M20" s="2"/>
      <c r="O20" s="2"/>
      <c r="P20" s="2"/>
      <c r="Q20" s="2"/>
      <c r="R20" s="2"/>
      <c r="S20" s="2"/>
    </row>
    <row r="21" spans="1:24" s="4" customFormat="1" ht="15" customHeight="1" x14ac:dyDescent="0.3">
      <c r="A21" s="49"/>
      <c r="B21" s="46" t="s">
        <v>74</v>
      </c>
      <c r="C21" s="46"/>
      <c r="D21" s="46"/>
      <c r="E21" s="46"/>
      <c r="F21" s="46"/>
      <c r="G21" s="50"/>
      <c r="H21" s="2"/>
      <c r="I21" s="2"/>
      <c r="J21" s="2"/>
      <c r="M21" s="2"/>
      <c r="O21" s="2"/>
      <c r="P21" s="2"/>
      <c r="Q21" s="2"/>
      <c r="R21" s="2"/>
      <c r="S21" s="2"/>
    </row>
    <row r="22" spans="1:24" s="4" customFormat="1" ht="15" customHeight="1" x14ac:dyDescent="0.3">
      <c r="A22" s="94">
        <v>9</v>
      </c>
      <c r="B22" s="245" t="s">
        <v>64</v>
      </c>
      <c r="C22" s="245"/>
      <c r="D22" s="245"/>
      <c r="E22" s="246"/>
      <c r="F22" s="105"/>
      <c r="G22" s="50"/>
      <c r="H22" s="249" t="str" cm="1">
        <f t="array" ref="H22">_xlfn.IFS(AND($J$19=$E$17,$J$19=0),"",$J$19=$E$17,"Other Sources balance with cell E17",$J$19&lt;&gt;$E$17,"Revise Other Sources")</f>
        <v/>
      </c>
      <c r="I22" s="250"/>
      <c r="J22" s="250"/>
      <c r="K22" s="251"/>
      <c r="M22" s="2"/>
      <c r="O22" s="2"/>
      <c r="P22" s="2"/>
      <c r="Q22" s="2"/>
      <c r="R22" s="2"/>
      <c r="S22" s="2"/>
    </row>
    <row r="23" spans="1:24" s="4" customFormat="1" ht="15" customHeight="1" x14ac:dyDescent="0.3">
      <c r="A23" s="49"/>
      <c r="B23" s="2"/>
      <c r="C23" s="2"/>
      <c r="D23" s="2"/>
      <c r="E23" s="2"/>
      <c r="F23" s="2"/>
      <c r="G23" s="50"/>
      <c r="H23" s="2"/>
      <c r="I23" s="2"/>
      <c r="J23" s="2"/>
      <c r="M23" s="2"/>
      <c r="O23" s="2"/>
      <c r="P23" s="2"/>
      <c r="Q23" s="2"/>
      <c r="R23" s="2"/>
      <c r="S23" s="2"/>
    </row>
    <row r="24" spans="1:24" ht="30" customHeight="1" x14ac:dyDescent="0.3">
      <c r="A24" s="41" t="s">
        <v>42</v>
      </c>
      <c r="B24" s="41"/>
      <c r="C24" s="41"/>
      <c r="D24" s="41"/>
      <c r="E24" s="41"/>
      <c r="F24" s="41"/>
      <c r="G24" s="41"/>
      <c r="H24" s="41"/>
      <c r="I24" s="41"/>
      <c r="J24" s="104"/>
      <c r="K24" s="102"/>
      <c r="L24" s="102"/>
      <c r="M24" s="102"/>
      <c r="N24" s="102"/>
      <c r="O24" s="103"/>
      <c r="P24" s="102"/>
      <c r="Q24" s="102"/>
      <c r="R24" s="102"/>
      <c r="S24" s="102"/>
      <c r="T24" s="102"/>
      <c r="U24" s="102"/>
      <c r="V24" s="102"/>
      <c r="W24" s="102"/>
      <c r="X24" s="102"/>
    </row>
    <row r="25" spans="1:24" ht="21" customHeight="1" thickBot="1" x14ac:dyDescent="0.35">
      <c r="A25" s="45"/>
      <c r="B25" s="60"/>
      <c r="C25" s="61"/>
      <c r="D25" s="43" t="s">
        <v>51</v>
      </c>
      <c r="E25" s="43" t="s">
        <v>24</v>
      </c>
    </row>
    <row r="26" spans="1:24" s="48" customFormat="1" ht="15" customHeight="1" x14ac:dyDescent="0.3">
      <c r="A26" s="45"/>
      <c r="B26" s="46" t="s">
        <v>9</v>
      </c>
      <c r="C26" s="53"/>
      <c r="D26" s="47"/>
      <c r="E26" s="47"/>
      <c r="F26" s="2"/>
      <c r="H26" s="46" t="s">
        <v>19</v>
      </c>
      <c r="I26" s="46"/>
      <c r="J26" s="46"/>
    </row>
    <row r="27" spans="1:24" s="50" customFormat="1" ht="15" customHeight="1" x14ac:dyDescent="0.25">
      <c r="A27" s="49">
        <v>21</v>
      </c>
      <c r="B27" s="51" t="s">
        <v>60</v>
      </c>
      <c r="C27" s="63"/>
      <c r="D27" s="91"/>
      <c r="E27" s="27" t="str">
        <f>IFERROR(D27/$J$27,"")</f>
        <v/>
      </c>
      <c r="F27" s="254" t="str">
        <f>IF(AND($F$10&gt;0,$D$28&gt;0),IF($F$10=$D$28,"","Amount does not match Section I"),"")</f>
        <v/>
      </c>
      <c r="G27" s="94">
        <v>23</v>
      </c>
      <c r="H27" s="50" t="s">
        <v>10</v>
      </c>
      <c r="J27" s="93"/>
      <c r="K27" s="48"/>
      <c r="L27" s="48"/>
      <c r="M27" s="48"/>
      <c r="N27" s="48"/>
      <c r="O27" s="48"/>
      <c r="P27" s="48"/>
    </row>
    <row r="28" spans="1:24" s="48" customFormat="1" ht="15" customHeight="1" thickBot="1" x14ac:dyDescent="0.3">
      <c r="A28" s="45"/>
      <c r="B28" s="52"/>
      <c r="C28" s="222" t="str">
        <f>CONCATENATE(B26," Subtotal =")</f>
        <v>ACQUISITION Subtotal =</v>
      </c>
      <c r="D28" s="66">
        <f>SUM(D27:D27)</f>
        <v>0</v>
      </c>
      <c r="E28" s="66">
        <f>SUM(E27:E27)</f>
        <v>0</v>
      </c>
      <c r="F28" s="254"/>
      <c r="G28" s="94">
        <v>24</v>
      </c>
      <c r="H28" s="50" t="s">
        <v>22</v>
      </c>
      <c r="I28" s="50"/>
      <c r="J28" s="93"/>
    </row>
    <row r="29" spans="1:24" s="50" customFormat="1" ht="15" customHeight="1" thickBot="1" x14ac:dyDescent="0.3">
      <c r="A29" s="49"/>
      <c r="B29" s="46" t="s">
        <v>39</v>
      </c>
      <c r="C29" s="46"/>
      <c r="D29" s="47"/>
      <c r="E29" s="47"/>
      <c r="F29" s="48"/>
      <c r="G29" s="94">
        <v>25</v>
      </c>
      <c r="H29" s="50" t="s">
        <v>23</v>
      </c>
      <c r="J29" s="93"/>
      <c r="K29" s="48"/>
      <c r="L29" s="48"/>
      <c r="M29" s="48"/>
      <c r="N29" s="48"/>
      <c r="O29" s="48"/>
      <c r="P29" s="48"/>
    </row>
    <row r="30" spans="1:24" s="50" customFormat="1" ht="15" customHeight="1" x14ac:dyDescent="0.25">
      <c r="A30" s="49">
        <v>22</v>
      </c>
      <c r="B30" s="51" t="str" cm="1">
        <f t="array" ref="B30">IFERROR(_xlfn.IFS(App_Info!$B$10="New Construction","New Construction Costs *excludes Developer Fee",App_Info!$B$10="Purchase/Rehab/Resale","PRR Rehabilitation Costs *excludes Developer Fee"),"")</f>
        <v/>
      </c>
      <c r="C30" s="160"/>
      <c r="D30" s="91"/>
      <c r="E30" s="27" t="str">
        <f>IFERROR(D30/$J$27,"")</f>
        <v/>
      </c>
      <c r="F30" s="48"/>
      <c r="G30" s="48"/>
      <c r="H30" s="46" t="s">
        <v>30</v>
      </c>
      <c r="I30" s="46"/>
      <c r="J30" s="46"/>
      <c r="K30" s="48"/>
      <c r="L30" s="48"/>
      <c r="M30" s="48"/>
      <c r="N30" s="48"/>
      <c r="O30" s="48"/>
      <c r="P30" s="48"/>
    </row>
    <row r="31" spans="1:24" s="50" customFormat="1" ht="15" customHeight="1" thickBot="1" x14ac:dyDescent="0.3">
      <c r="A31" s="45"/>
      <c r="B31" s="52"/>
      <c r="C31" s="222" t="str">
        <f>CONCATENATE(B29," Subtotal =")</f>
        <v>CONSTRUCTION Subtotal =</v>
      </c>
      <c r="D31" s="66">
        <f>SUM(D30)</f>
        <v>0</v>
      </c>
      <c r="E31" s="66">
        <f>SUM(E30)</f>
        <v>0</v>
      </c>
      <c r="F31" s="48"/>
      <c r="G31" s="48"/>
      <c r="H31" s="64" t="s">
        <v>41</v>
      </c>
      <c r="J31" s="65" t="str">
        <f>IF($J$28&lt;&gt;0,VLOOKUP(J28,'Per-Unit Subsidy Limit'!A8:C12,3),"")</f>
        <v/>
      </c>
      <c r="K31" s="48"/>
      <c r="L31" s="48"/>
      <c r="M31" s="48"/>
      <c r="N31" s="48"/>
      <c r="O31" s="48"/>
      <c r="P31" s="48"/>
      <c r="Q31" s="48"/>
      <c r="R31" s="48"/>
    </row>
    <row r="32" spans="1:24" s="50" customFormat="1" ht="15" customHeight="1" thickBot="1" x14ac:dyDescent="0.3">
      <c r="A32" s="45"/>
      <c r="B32" s="244" t="s">
        <v>69</v>
      </c>
      <c r="C32" s="244"/>
      <c r="D32" s="67">
        <f>SUM(D28,D31)</f>
        <v>0</v>
      </c>
      <c r="E32" s="67">
        <f>SUM(E28,E31)</f>
        <v>0</v>
      </c>
      <c r="F32" s="48"/>
      <c r="G32" s="48"/>
      <c r="H32" s="48" t="s">
        <v>54</v>
      </c>
      <c r="I32" s="64"/>
      <c r="J32" s="206" t="str">
        <f>IFERROR(SUM($C$8:$C$12)/$J$27,"")</f>
        <v/>
      </c>
      <c r="K32" s="48"/>
      <c r="L32" s="48"/>
      <c r="M32" s="48"/>
      <c r="N32" s="48"/>
      <c r="O32" s="48"/>
      <c r="P32" s="48"/>
      <c r="Q32" s="48"/>
      <c r="R32" s="48"/>
    </row>
    <row r="33" spans="1:24" s="48" customFormat="1" ht="15" customHeight="1" x14ac:dyDescent="0.35">
      <c r="A33"/>
      <c r="B33"/>
      <c r="C33"/>
      <c r="D33"/>
      <c r="E33"/>
      <c r="H33"/>
      <c r="I33"/>
      <c r="J33"/>
    </row>
    <row r="34" spans="1:24" ht="30" customHeight="1" x14ac:dyDescent="0.3">
      <c r="A34" s="41" t="s">
        <v>92</v>
      </c>
      <c r="B34" s="41"/>
      <c r="C34" s="41"/>
      <c r="D34" s="41"/>
      <c r="E34" s="41"/>
      <c r="F34" s="41"/>
      <c r="G34" s="41"/>
      <c r="H34" s="41"/>
      <c r="I34" s="41"/>
      <c r="J34" s="102"/>
      <c r="K34" s="102"/>
      <c r="L34" s="102"/>
      <c r="M34" s="102"/>
      <c r="N34" s="102"/>
      <c r="O34" s="103"/>
      <c r="P34" s="102"/>
      <c r="Q34" s="102"/>
      <c r="R34" s="102"/>
      <c r="S34" s="102"/>
      <c r="T34" s="102"/>
      <c r="U34" s="102"/>
      <c r="V34" s="102"/>
      <c r="W34" s="102"/>
      <c r="X34" s="102"/>
    </row>
    <row r="35" spans="1:24" ht="21" customHeight="1" thickBot="1" x14ac:dyDescent="0.35">
      <c r="A35" s="45"/>
      <c r="B35" s="60"/>
      <c r="C35" s="158" t="s">
        <v>8</v>
      </c>
      <c r="D35" s="43" t="s">
        <v>77</v>
      </c>
      <c r="E35" s="43"/>
      <c r="J35" s="158" t="s">
        <v>8</v>
      </c>
      <c r="K35" s="43" t="s">
        <v>91</v>
      </c>
    </row>
    <row r="36" spans="1:24" s="48" customFormat="1" ht="15" customHeight="1" thickBot="1" x14ac:dyDescent="0.35">
      <c r="A36" s="45">
        <v>26</v>
      </c>
      <c r="B36" s="51" t="s">
        <v>37</v>
      </c>
      <c r="C36" s="183"/>
      <c r="D36" s="184"/>
      <c r="F36" s="211"/>
      <c r="G36" s="45"/>
      <c r="H36" s="196" t="s">
        <v>105</v>
      </c>
      <c r="I36" s="197"/>
      <c r="J36" s="198" t="str" cm="1">
        <f t="array" ref="J36">IFERROR(_xlfn.IFS($B$8="New Construction",10%,$B$8="PRR Acquisition &amp; Rehabilitation",5%),"")</f>
        <v/>
      </c>
      <c r="K36" s="199" t="str">
        <f>IFERROR($D$32*$J$36,"")</f>
        <v/>
      </c>
      <c r="L36" s="2"/>
    </row>
    <row r="37" spans="1:24" s="48" customFormat="1" ht="15" customHeight="1" x14ac:dyDescent="0.3">
      <c r="A37" s="45"/>
      <c r="B37" s="187" t="s">
        <v>104</v>
      </c>
      <c r="C37" s="188" t="str">
        <f>IFERROR(ROUND(D37/$D$36,2),"")</f>
        <v/>
      </c>
      <c r="D37" s="189">
        <f>SUM(D38:D40)</f>
        <v>0</v>
      </c>
      <c r="E37" s="99"/>
      <c r="F37" s="99"/>
      <c r="G37" s="94">
        <v>31</v>
      </c>
      <c r="H37" s="200" t="s">
        <v>96</v>
      </c>
      <c r="I37" s="50"/>
      <c r="J37" s="179"/>
      <c r="K37" s="201" t="str">
        <f>IFERROR($K$36*$J$37,"")</f>
        <v/>
      </c>
      <c r="L37" s="2"/>
    </row>
    <row r="38" spans="1:24" s="48" customFormat="1" ht="15" customHeight="1" thickBot="1" x14ac:dyDescent="0.3">
      <c r="A38" s="45">
        <v>27</v>
      </c>
      <c r="B38" s="190" t="s">
        <v>97</v>
      </c>
      <c r="C38" s="145" t="str">
        <f>IFERROR(ROUND(D38/$D$36,2),"")</f>
        <v/>
      </c>
      <c r="D38" s="191"/>
      <c r="E38" s="248" t="str">
        <f>IF(AND($C$38&lt;&gt;"",$C$38&gt;0.2),CONCATENATE("Cannot exceed ",$D$36*0.2),"")</f>
        <v/>
      </c>
      <c r="F38" s="248"/>
      <c r="G38" s="94"/>
      <c r="H38" s="202" t="s">
        <v>100</v>
      </c>
      <c r="I38" s="203"/>
      <c r="J38" s="204">
        <f>1-J37</f>
        <v>1</v>
      </c>
      <c r="K38" s="205" t="str">
        <f>IFERROR($K$36-$K$37,"")</f>
        <v/>
      </c>
    </row>
    <row r="39" spans="1:24" s="48" customFormat="1" ht="15" customHeight="1" x14ac:dyDescent="0.3">
      <c r="A39" s="45"/>
      <c r="B39" s="190" t="s">
        <v>101</v>
      </c>
      <c r="C39" s="145" t="str">
        <f>IFERROR(ROUND(D39/$D$36,2),"")</f>
        <v/>
      </c>
      <c r="D39" s="192" t="str">
        <f>IFERROR(SUM($D$9:$E$9)/$J$27,"")</f>
        <v/>
      </c>
      <c r="G39" s="2"/>
      <c r="K39" s="2"/>
      <c r="L39" s="2"/>
    </row>
    <row r="40" spans="1:24" s="48" customFormat="1" ht="15" customHeight="1" thickBot="1" x14ac:dyDescent="0.35">
      <c r="A40" s="45">
        <v>28</v>
      </c>
      <c r="B40" s="193" t="s">
        <v>102</v>
      </c>
      <c r="C40" s="194"/>
      <c r="D40" s="195">
        <v>0</v>
      </c>
      <c r="G40" s="2"/>
      <c r="J40" s="43" t="s">
        <v>51</v>
      </c>
      <c r="K40" s="43" t="s">
        <v>24</v>
      </c>
      <c r="L40" s="2"/>
    </row>
    <row r="41" spans="1:24" s="48" customFormat="1" ht="15" customHeight="1" x14ac:dyDescent="0.25">
      <c r="A41" s="45">
        <v>29</v>
      </c>
      <c r="B41" s="51" t="s">
        <v>43</v>
      </c>
      <c r="C41" s="146"/>
      <c r="D41" s="185"/>
      <c r="E41" s="247" t="str">
        <f>IF(AND($D$41&lt;&gt;"",$D$41&gt;$D$36-$D$37),CONCATENATE("Cannot exceed ",$D$36-$D$37),"")</f>
        <v/>
      </c>
      <c r="F41" s="248"/>
      <c r="G41" s="99"/>
      <c r="H41" s="187" t="s">
        <v>123</v>
      </c>
      <c r="I41" s="223"/>
      <c r="J41" s="228">
        <f>$X$55</f>
        <v>0</v>
      </c>
      <c r="K41" s="230" t="str">
        <f>IFERROR(J41/$J$27,"")</f>
        <v/>
      </c>
    </row>
    <row r="42" spans="1:24" s="48" customFormat="1" ht="15" customHeight="1" thickBot="1" x14ac:dyDescent="0.3">
      <c r="A42" s="45">
        <v>30</v>
      </c>
      <c r="B42" s="51" t="s">
        <v>48</v>
      </c>
      <c r="C42" s="179"/>
      <c r="D42" s="36">
        <f>D36*C42</f>
        <v>0</v>
      </c>
      <c r="H42" s="193" t="s">
        <v>124</v>
      </c>
      <c r="I42" s="218"/>
      <c r="J42" s="229">
        <f>$X$62</f>
        <v>0</v>
      </c>
      <c r="K42" s="231" t="str">
        <f>IFERROR(J42/$J$27,"")</f>
        <v/>
      </c>
    </row>
    <row r="43" spans="1:24" s="48" customFormat="1" ht="15" customHeight="1" x14ac:dyDescent="0.35">
      <c r="E43"/>
      <c r="F43"/>
      <c r="G43"/>
      <c r="H43"/>
      <c r="I43"/>
      <c r="J43"/>
      <c r="K43"/>
    </row>
    <row r="44" spans="1:24" ht="30" customHeight="1" thickBot="1" x14ac:dyDescent="0.35">
      <c r="A44" s="41" t="s">
        <v>55</v>
      </c>
      <c r="B44" s="41"/>
      <c r="C44" s="41"/>
      <c r="D44" s="41"/>
      <c r="E44" s="41"/>
      <c r="F44" s="41"/>
      <c r="G44" s="41"/>
      <c r="H44" s="41"/>
      <c r="I44" s="41"/>
      <c r="J44" s="41"/>
      <c r="K44" s="41"/>
      <c r="L44" s="41"/>
      <c r="M44" s="41"/>
      <c r="N44" s="41"/>
      <c r="O44" s="41"/>
      <c r="P44" s="41"/>
      <c r="Q44" s="41"/>
      <c r="R44" s="41"/>
      <c r="S44" s="41"/>
      <c r="T44" s="41"/>
      <c r="U44" s="41"/>
      <c r="V44" s="41"/>
      <c r="W44" s="41"/>
      <c r="X44" s="41"/>
    </row>
    <row r="45" spans="1:24" ht="15" customHeight="1" thickTop="1" x14ac:dyDescent="0.3">
      <c r="D45" s="48"/>
      <c r="E45" s="48"/>
      <c r="F45" s="48"/>
      <c r="G45" s="48"/>
      <c r="H45" s="48"/>
      <c r="I45" s="143"/>
      <c r="J45" s="48"/>
      <c r="K45" s="48"/>
      <c r="L45" s="48"/>
      <c r="M45" s="48"/>
      <c r="N45" s="48"/>
      <c r="O45" s="48"/>
      <c r="P45" s="48"/>
      <c r="Q45" s="48"/>
      <c r="R45" s="48"/>
      <c r="S45" s="48"/>
      <c r="T45" s="48"/>
      <c r="U45" s="48"/>
      <c r="V45" s="48"/>
      <c r="W45" s="48"/>
      <c r="X45" s="252" t="s">
        <v>35</v>
      </c>
    </row>
    <row r="46" spans="1:24" ht="18" customHeight="1" thickBot="1" x14ac:dyDescent="0.35">
      <c r="B46" s="68" t="s">
        <v>17</v>
      </c>
      <c r="C46" s="148" t="s">
        <v>8</v>
      </c>
      <c r="D46" s="144">
        <v>1</v>
      </c>
      <c r="E46" s="144" t="str">
        <f t="shared" ref="E46:W46" si="0">IFERROR(IF(D46+1&lt;=$J$27,D46+1,""),"")</f>
        <v/>
      </c>
      <c r="F46" s="144" t="str">
        <f t="shared" si="0"/>
        <v/>
      </c>
      <c r="G46" s="144" t="str">
        <f t="shared" si="0"/>
        <v/>
      </c>
      <c r="H46" s="144" t="str">
        <f>IFERROR(IF(G46+1&lt;=$J$27,G46+1,""),"")</f>
        <v/>
      </c>
      <c r="I46" s="144" t="str">
        <f t="shared" si="0"/>
        <v/>
      </c>
      <c r="J46" s="144" t="str">
        <f t="shared" si="0"/>
        <v/>
      </c>
      <c r="K46" s="144" t="str">
        <f t="shared" si="0"/>
        <v/>
      </c>
      <c r="L46" s="144" t="str">
        <f>IFERROR(IF(K46+1&lt;=$J$27,K46+1,""),"")</f>
        <v/>
      </c>
      <c r="M46" s="144" t="str">
        <f t="shared" si="0"/>
        <v/>
      </c>
      <c r="N46" s="144" t="str">
        <f t="shared" si="0"/>
        <v/>
      </c>
      <c r="O46" s="144" t="str">
        <f t="shared" si="0"/>
        <v/>
      </c>
      <c r="P46" s="144" t="str">
        <f t="shared" si="0"/>
        <v/>
      </c>
      <c r="Q46" s="144" t="str">
        <f t="shared" si="0"/>
        <v/>
      </c>
      <c r="R46" s="144" t="str">
        <f t="shared" si="0"/>
        <v/>
      </c>
      <c r="S46" s="144" t="str">
        <f t="shared" si="0"/>
        <v/>
      </c>
      <c r="T46" s="144" t="str">
        <f t="shared" si="0"/>
        <v/>
      </c>
      <c r="U46" s="144" t="str">
        <f t="shared" si="0"/>
        <v/>
      </c>
      <c r="V46" s="144" t="str">
        <f t="shared" si="0"/>
        <v/>
      </c>
      <c r="W46" s="144" t="str">
        <f t="shared" si="0"/>
        <v/>
      </c>
      <c r="X46" s="253"/>
    </row>
    <row r="47" spans="1:24" ht="18" customHeight="1" x14ac:dyDescent="0.3">
      <c r="B47" s="69" t="s">
        <v>28</v>
      </c>
      <c r="C47" s="69"/>
      <c r="D47" s="69"/>
      <c r="E47" s="69"/>
      <c r="F47" s="69"/>
      <c r="G47" s="69"/>
      <c r="H47" s="69"/>
      <c r="I47" s="69"/>
      <c r="J47" s="69"/>
      <c r="K47" s="69"/>
      <c r="L47" s="69"/>
      <c r="M47" s="69"/>
      <c r="N47" s="69"/>
      <c r="O47" s="69"/>
      <c r="P47" s="69"/>
      <c r="Q47" s="69"/>
      <c r="R47" s="69"/>
      <c r="S47" s="69"/>
      <c r="T47" s="69"/>
      <c r="U47" s="69"/>
      <c r="V47" s="69"/>
      <c r="W47" s="69"/>
      <c r="X47" s="125"/>
    </row>
    <row r="48" spans="1:24" s="70" customFormat="1" ht="15" customHeight="1" x14ac:dyDescent="0.3">
      <c r="B48" s="71" t="str" cm="1">
        <f t="array" ref="B48">IFERROR(_xlfn.IFS($B$8="New Construction","Cost to Construct",$B$8="PRR Acquisition &amp; Rehabilitation","Cost to Acquire/Rehab"),"")</f>
        <v/>
      </c>
      <c r="C48" s="72"/>
      <c r="D48" s="73">
        <f>PUTDC</f>
        <v>0</v>
      </c>
      <c r="E48" s="73">
        <f t="shared" ref="E48:W48" si="1">IF(E$46&lt;=$J$27,PUTDC,"")</f>
        <v>0</v>
      </c>
      <c r="F48" s="73">
        <f t="shared" si="1"/>
        <v>0</v>
      </c>
      <c r="G48" s="73">
        <f t="shared" si="1"/>
        <v>0</v>
      </c>
      <c r="H48" s="73">
        <f>IF(H$46&lt;=$J$27,PUTDC,"")</f>
        <v>0</v>
      </c>
      <c r="I48" s="73">
        <f>IF(I$46&lt;=$J$27,PUTDC,"")</f>
        <v>0</v>
      </c>
      <c r="J48" s="73">
        <f>IF(J$46&lt;=$J$27,PUTDC,"")</f>
        <v>0</v>
      </c>
      <c r="K48" s="73">
        <f>IF(K$46&lt;=$J$27,PUTDC,"")</f>
        <v>0</v>
      </c>
      <c r="L48" s="73">
        <f t="shared" si="1"/>
        <v>0</v>
      </c>
      <c r="M48" s="73">
        <f t="shared" si="1"/>
        <v>0</v>
      </c>
      <c r="N48" s="73">
        <f t="shared" si="1"/>
        <v>0</v>
      </c>
      <c r="O48" s="73">
        <f t="shared" si="1"/>
        <v>0</v>
      </c>
      <c r="P48" s="73">
        <f t="shared" si="1"/>
        <v>0</v>
      </c>
      <c r="Q48" s="73">
        <f t="shared" si="1"/>
        <v>0</v>
      </c>
      <c r="R48" s="73">
        <f t="shared" si="1"/>
        <v>0</v>
      </c>
      <c r="S48" s="73">
        <f t="shared" si="1"/>
        <v>0</v>
      </c>
      <c r="T48" s="73">
        <f t="shared" si="1"/>
        <v>0</v>
      </c>
      <c r="U48" s="73">
        <f t="shared" si="1"/>
        <v>0</v>
      </c>
      <c r="V48" s="73">
        <f t="shared" si="1"/>
        <v>0</v>
      </c>
      <c r="W48" s="116">
        <f t="shared" si="1"/>
        <v>0</v>
      </c>
      <c r="X48" s="126">
        <f t="shared" ref="X48:X52" si="2">SUM($D48:$W48)</f>
        <v>0</v>
      </c>
    </row>
    <row r="49" spans="1:24" s="48" customFormat="1" ht="15" customHeight="1" x14ac:dyDescent="0.25">
      <c r="B49" s="51" t="s">
        <v>67</v>
      </c>
      <c r="C49" s="74"/>
      <c r="D49" s="28"/>
      <c r="E49" s="29" t="str">
        <f t="shared" ref="E49:W49" si="3">IF(AND(E$46&lt;=$J$27,E$46&lt;&gt;""),D$69,"")</f>
        <v/>
      </c>
      <c r="F49" s="29" t="str">
        <f t="shared" si="3"/>
        <v/>
      </c>
      <c r="G49" s="29" t="str">
        <f t="shared" si="3"/>
        <v/>
      </c>
      <c r="H49" s="29" t="str">
        <f>IF(AND(H$46&lt;=$J$27,H$46&lt;&gt;""),G$69,"")</f>
        <v/>
      </c>
      <c r="I49" s="29" t="str">
        <f>IF(AND(I$46&lt;=$J$27,I$46&lt;&gt;""),H$69,"")</f>
        <v/>
      </c>
      <c r="J49" s="29" t="str">
        <f>IF(AND(J$46&lt;=$J$27,J$46&lt;&gt;""),I$69,"")</f>
        <v/>
      </c>
      <c r="K49" s="29" t="str">
        <f>IF(AND(K$46&lt;=$J$27,K$46&lt;&gt;""),J$69,"")</f>
        <v/>
      </c>
      <c r="L49" s="29" t="str">
        <f>IF(AND(L$46&lt;=$J$27,L$46&lt;&gt;""),K$69,"")</f>
        <v/>
      </c>
      <c r="M49" s="29" t="str">
        <f t="shared" si="3"/>
        <v/>
      </c>
      <c r="N49" s="29" t="str">
        <f t="shared" si="3"/>
        <v/>
      </c>
      <c r="O49" s="29" t="str">
        <f t="shared" si="3"/>
        <v/>
      </c>
      <c r="P49" s="29" t="str">
        <f t="shared" si="3"/>
        <v/>
      </c>
      <c r="Q49" s="29" t="str">
        <f t="shared" si="3"/>
        <v/>
      </c>
      <c r="R49" s="29" t="str">
        <f t="shared" si="3"/>
        <v/>
      </c>
      <c r="S49" s="29" t="str">
        <f t="shared" si="3"/>
        <v/>
      </c>
      <c r="T49" s="29" t="str">
        <f t="shared" si="3"/>
        <v/>
      </c>
      <c r="U49" s="29" t="str">
        <f t="shared" si="3"/>
        <v/>
      </c>
      <c r="V49" s="29" t="str">
        <f t="shared" si="3"/>
        <v/>
      </c>
      <c r="W49" s="117" t="str">
        <f t="shared" si="3"/>
        <v/>
      </c>
      <c r="X49" s="126">
        <f t="shared" si="2"/>
        <v>0</v>
      </c>
    </row>
    <row r="50" spans="1:24" s="48" customFormat="1" ht="15" customHeight="1" thickBot="1" x14ac:dyDescent="0.3">
      <c r="B50" s="51" t="s">
        <v>57</v>
      </c>
      <c r="C50" s="74"/>
      <c r="D50" s="29" t="str">
        <f>IFERROR(SUM(MATCH)/$J$27,"")</f>
        <v/>
      </c>
      <c r="E50" s="29" t="str">
        <f t="shared" ref="E50:W50" si="4">IFERROR(IF(E$46&lt;=$J$27,SUM(MATCH)/$J$27,""),"")</f>
        <v/>
      </c>
      <c r="F50" s="29" t="str">
        <f t="shared" si="4"/>
        <v/>
      </c>
      <c r="G50" s="29" t="str">
        <f t="shared" si="4"/>
        <v/>
      </c>
      <c r="H50" s="29" t="str">
        <f>IFERROR(IF(H$46&lt;=$J$27,SUM(MATCH)/$J$27,""),"")</f>
        <v/>
      </c>
      <c r="I50" s="29" t="str">
        <f>IFERROR(IF(I$46&lt;=$J$27,SUM(MATCH)/$J$27,""),"")</f>
        <v/>
      </c>
      <c r="J50" s="29" t="str">
        <f>IFERROR(IF(J$46&lt;=$J$27,SUM(MATCH)/$J$27,""),"")</f>
        <v/>
      </c>
      <c r="K50" s="29" t="str">
        <f>IFERROR(IF(K$46&lt;=$J$27,SUM(MATCH)/$J$27,""),"")</f>
        <v/>
      </c>
      <c r="L50" s="29" t="str">
        <f t="shared" si="4"/>
        <v/>
      </c>
      <c r="M50" s="29" t="str">
        <f t="shared" si="4"/>
        <v/>
      </c>
      <c r="N50" s="29" t="str">
        <f t="shared" si="4"/>
        <v/>
      </c>
      <c r="O50" s="29" t="str">
        <f t="shared" si="4"/>
        <v/>
      </c>
      <c r="P50" s="29" t="str">
        <f t="shared" si="4"/>
        <v/>
      </c>
      <c r="Q50" s="29" t="str">
        <f t="shared" si="4"/>
        <v/>
      </c>
      <c r="R50" s="29" t="str">
        <f t="shared" si="4"/>
        <v/>
      </c>
      <c r="S50" s="29" t="str">
        <f t="shared" si="4"/>
        <v/>
      </c>
      <c r="T50" s="29" t="str">
        <f t="shared" si="4"/>
        <v/>
      </c>
      <c r="U50" s="29" t="str">
        <f t="shared" si="4"/>
        <v/>
      </c>
      <c r="V50" s="29" t="str">
        <f t="shared" si="4"/>
        <v/>
      </c>
      <c r="W50" s="29" t="str">
        <f t="shared" si="4"/>
        <v/>
      </c>
      <c r="X50" s="126">
        <f t="shared" si="2"/>
        <v>0</v>
      </c>
    </row>
    <row r="51" spans="1:24" s="48" customFormat="1" ht="15" customHeight="1" thickBot="1" x14ac:dyDescent="0.3">
      <c r="B51" s="140" t="s">
        <v>78</v>
      </c>
      <c r="C51" s="75"/>
      <c r="D51" s="76">
        <f>IF(D$48-SUM(D$49:D$50)&gt;0,IF(D$48-SUM(D$49:D$50)&lt;SUM(NAHTFProj),D$48-SUM(D$49:D$50),SUM(NAHTFProj)),0)</f>
        <v>0</v>
      </c>
      <c r="E51" s="76">
        <f>IF(E$46&lt;=$J$27,IF(SUM(NAHTFProj)-SUM($D$51:D$51)&gt;0,IF(E$48-SUM(E$49:E$50)&gt;0,MIN(E$48-SUM(E$49:E$50),SUM(NAHTFProj)-SUM($D$51:D$51)),0),0),"")</f>
        <v>0</v>
      </c>
      <c r="F51" s="76">
        <f>IF(F$46&lt;=$J$27,IF(SUM(NAHTFProj)-SUM($D$51:E$51)&gt;0,IF(F$48-SUM(F$49:F$50)&gt;0,MIN(F$48-SUM(F$49:F$50),SUM(NAHTFProj)-SUM($D$51:E$51)),0),0),"")</f>
        <v>0</v>
      </c>
      <c r="G51" s="76">
        <f>IF(G$46&lt;=$J$27,IF(SUM(NAHTFProj)-SUM($D$51:F$51)&gt;0,IF(G$48-SUM(G$49:G$50)&gt;0,MIN(G$48-SUM(G$49:G$50),SUM(NAHTFProj)-SUM($D$51:F$51)),0),0),"")</f>
        <v>0</v>
      </c>
      <c r="H51" s="76">
        <f>IF(H$46&lt;=$J$27,IF(SUM(NAHTFProj)-SUM($D$51:G$51)&gt;0,IF(H$48-SUM(H$49:H$50)&gt;0,MIN(H$48-SUM(H$49:H$50),SUM(NAHTFProj)-SUM($D$51:G$51)),0),0),"")</f>
        <v>0</v>
      </c>
      <c r="I51" s="76">
        <f>IF(I$46&lt;=$J$27,IF(SUM(NAHTFProj)-SUM($D$51:H$51)&gt;0,IF(I$48-SUM(I$49:I$50)&gt;0,MIN(I$48-SUM(I$49:I$50),SUM(NAHTFProj)-SUM($D$51:H$51)),0),0),"")</f>
        <v>0</v>
      </c>
      <c r="J51" s="76">
        <f>IF(J$46&lt;=$J$27,IF(SUM(NAHTFProj)-SUM($D$51:I$51)&gt;0,IF(J$48-SUM(J$49:J$50)&gt;0,MIN(J$48-SUM(J$49:J$50),SUM(NAHTFProj)-SUM($D$51:I$51)),0),0),"")</f>
        <v>0</v>
      </c>
      <c r="K51" s="76">
        <f>IF(K$46&lt;=$J$27,IF(SUM(NAHTFProj)-SUM($D$51:J$51)&gt;0,IF(K$48-SUM(K$49:K$50)&gt;0,MIN(K$48-SUM(K$49:K$50),SUM(NAHTFProj)-SUM($D$51:J$51)),0),0),"")</f>
        <v>0</v>
      </c>
      <c r="L51" s="76">
        <f>IF(L$46&lt;=$J$27,IF(SUM(NAHTFProj)-SUM($D$51:K$51)&gt;0,IF(L$48-SUM(L$49:L$50)&gt;0,MIN(L$48-SUM(L$49:L$50),SUM(NAHTFProj)-SUM($D$51:K$51)),0),0),"")</f>
        <v>0</v>
      </c>
      <c r="M51" s="76">
        <f>IF(M$46&lt;=$J$27,IF(SUM(NAHTFProj)-SUM($D$51:L$51)&gt;0,IF(M$48-SUM(M$49:M$50)&gt;0,MIN(M$48-SUM(M$49:M$50),SUM(NAHTFProj)-SUM($D$51:L$51)),0),0),"")</f>
        <v>0</v>
      </c>
      <c r="N51" s="76">
        <f>IF(N$46&lt;=$J$27,IF(SUM(NAHTFProj)-SUM($D$51:M$51)&gt;0,IF(N$48-SUM(N$49:N$50)&gt;0,MIN(N$48-SUM(N$49:N$50),SUM(NAHTFProj)-SUM($D$51:M$51)),0),0),"")</f>
        <v>0</v>
      </c>
      <c r="O51" s="76">
        <f>IF(O$46&lt;=$J$27,IF(SUM(NAHTFProj)-SUM($D$51:N$51)&gt;0,IF(O$48-SUM(O$49:O$50)&gt;0,MIN(O$48-SUM(O$49:O$50),SUM(NAHTFProj)-SUM($D$51:N$51)),0),0),"")</f>
        <v>0</v>
      </c>
      <c r="P51" s="76">
        <f>IF(P$46&lt;=$J$27,IF(SUM(NAHTFProj)-SUM($D$51:O$51)&gt;0,IF(P$48-SUM(P$49:P$50)&gt;0,MIN(P$48-SUM(P$49:P$50),SUM(NAHTFProj)-SUM($D$51:O$51)),0),0),"")</f>
        <v>0</v>
      </c>
      <c r="Q51" s="76">
        <f>IF(Q$46&lt;=$J$27,IF(SUM(NAHTFProj)-SUM($D$51:P$51)&gt;0,IF(Q$48-SUM(Q$49:Q$50)&gt;0,MIN(Q$48-SUM(Q$49:Q$50),SUM(NAHTFProj)-SUM($D$51:P$51)),0),0),"")</f>
        <v>0</v>
      </c>
      <c r="R51" s="76">
        <f>IF(R$46&lt;=$J$27,IF(SUM(NAHTFProj)-SUM($D$51:Q$51)&gt;0,IF(R$48-SUM(R$49:R$50)&gt;0,MIN(R$48-SUM(R$49:R$50),SUM(NAHTFProj)-SUM($D$51:Q$51)),0),0),"")</f>
        <v>0</v>
      </c>
      <c r="S51" s="76">
        <f>IF(S$46&lt;=$J$27,IF(SUM(NAHTFProj)-SUM($D$51:R$51)&gt;0,IF(S$48-SUM(S$49:S$50)&gt;0,MIN(S$48-SUM(S$49:S$50),SUM(NAHTFProj)-SUM($D$51:R$51)),0),0),"")</f>
        <v>0</v>
      </c>
      <c r="T51" s="76">
        <f>IF(T$46&lt;=$J$27,IF(SUM(NAHTFProj)-SUM($D$51:S$51)&gt;0,IF(T$48-SUM(T$49:T$50)&gt;0,MIN(T$48-SUM(T$49:T$50),SUM(NAHTFProj)-SUM($D$51:S$51)),0),0),"")</f>
        <v>0</v>
      </c>
      <c r="U51" s="76">
        <f>IF(U$46&lt;=$J$27,IF(SUM(NAHTFProj)-SUM($D$51:T$51)&gt;0,IF(U$48-SUM(U$49:U$50)&gt;0,MIN(U$48-SUM(U$49:U$50),SUM(NAHTFProj)-SUM($D$51:T$51)),0),0),"")</f>
        <v>0</v>
      </c>
      <c r="V51" s="76">
        <f>IF(V$46&lt;=$J$27,IF(SUM(NAHTFProj)-SUM($D$51:U$51)&gt;0,IF(V$48-SUM(V$49:V$50)&gt;0,MIN(V$48-SUM(V$49:V$50),SUM(NAHTFProj)-SUM($D$51:U$51)),0),0),"")</f>
        <v>0</v>
      </c>
      <c r="W51" s="76">
        <f>IF(W$46&lt;=$J$27,IF(SUM(NAHTFProj)-SUM($D$51:V$51)&gt;0,IF(W$48-SUM(W$49:W$50)&gt;0,MIN(W$48-SUM(W$49:W$50),SUM(NAHTFProj)-SUM($D$51:V$51)),0),0),"")</f>
        <v>0</v>
      </c>
      <c r="X51" s="127">
        <f t="shared" si="2"/>
        <v>0</v>
      </c>
    </row>
    <row r="52" spans="1:24" s="48" customFormat="1" ht="15" customHeight="1" x14ac:dyDescent="0.25">
      <c r="B52" s="51" t="s">
        <v>75</v>
      </c>
      <c r="C52" s="74"/>
      <c r="D52" s="154">
        <f>IF(D$48-SUM(D$49:D$51)&gt;0,IF(D$48-SUM(D$49:D$51)&lt;SUM(OtherSources),D$48-SUM(D$49:D$51),SUM(OtherSources)),0)</f>
        <v>0</v>
      </c>
      <c r="E52" s="154">
        <f>IF(E$46&lt;=$J$27,IF(SUM(OtherSources)-SUM($D$52:D$52)&gt;0,IF(E$48-SUM(E$49:E$51)&gt;0,MIN(E$48-SUM(E$49:E$51),SUM(OtherSources)-SUM($D$52:D$52)),0),0),"")</f>
        <v>0</v>
      </c>
      <c r="F52" s="154">
        <f>IF(F$46&lt;=$J$27,IF(SUM(OtherSources)-SUM($D$52:E$52)&gt;0,IF(F$48-SUM(F$49:F$51)&gt;0,MIN(F$48-SUM(F$49:F$51),SUM(OtherSources)-SUM($D$52:E$52)),0),0),"")</f>
        <v>0</v>
      </c>
      <c r="G52" s="154">
        <f>IF(G$46&lt;=$J$27,IF(SUM(OtherSources)-SUM($D$52:F$52)&gt;0,IF(G$48-SUM(G$49:G$51)&gt;0,MIN(G$48-SUM(G$49:G$51),SUM(OtherSources)-SUM($D$52:F$52)),0),0),"")</f>
        <v>0</v>
      </c>
      <c r="H52" s="154">
        <f>IF(H$46&lt;=$J$27,IF(SUM(OtherSources)-SUM($D$52:G$52)&gt;0,IF(H$48-SUM(H$49:H$51)&gt;0,MIN(H$48-SUM(H$49:H$51),SUM(OtherSources)-SUM($D$52:G$52)),0),0),"")</f>
        <v>0</v>
      </c>
      <c r="I52" s="154">
        <f>IF(I$46&lt;=$J$27,IF(SUM(OtherSources)-SUM($D$52:H$52)&gt;0,IF(I$48-SUM(I$49:I$51)&gt;0,MIN(I$48-SUM(I$49:I$51),SUM(OtherSources)-SUM($D$52:H$52)),0),0),"")</f>
        <v>0</v>
      </c>
      <c r="J52" s="154">
        <f>IF(J$46&lt;=$J$27,IF(SUM(OtherSources)-SUM($D$52:I$52)&gt;0,IF(J$48-SUM(J$49:J$51)&gt;0,MIN(J$48-SUM(J$49:J$51),SUM(OtherSources)-SUM($D$52:I$52)),0),0),"")</f>
        <v>0</v>
      </c>
      <c r="K52" s="154">
        <f>IF(K$46&lt;=$J$27,IF(SUM(OtherSources)-SUM($D$52:J$52)&gt;0,IF(K$48-SUM(K$49:K$51)&gt;0,MIN(K$48-SUM(K$49:K$51),SUM(OtherSources)-SUM($D$52:J$52)),0),0),"")</f>
        <v>0</v>
      </c>
      <c r="L52" s="154">
        <f>IF(L$46&lt;=$J$27,IF(SUM(OtherSources)-SUM($D$52:K$52)&gt;0,IF(L$48-SUM(L$49:L$51)&gt;0,MIN(L$48-SUM(L$49:L$51),SUM(OtherSources)-SUM($D$52:K$52)),0),0),"")</f>
        <v>0</v>
      </c>
      <c r="M52" s="154">
        <f>IF(M$46&lt;=$J$27,IF(SUM(OtherSources)-SUM($D$52:L$52)&gt;0,IF(M$48-SUM(M$49:M$51)&gt;0,MIN(M$48-SUM(M$49:M$51),SUM(OtherSources)-SUM($D$52:L$52)),0),0),"")</f>
        <v>0</v>
      </c>
      <c r="N52" s="154">
        <f>IF(N$46&lt;=$J$27,IF(SUM(OtherSources)-SUM($D$52:M$52)&gt;0,IF(N$48-SUM(N$49:N$51)&gt;0,MIN(N$48-SUM(N$49:N$51),SUM(OtherSources)-SUM($D$52:M$52)),0),0),"")</f>
        <v>0</v>
      </c>
      <c r="O52" s="154">
        <f>IF(O$46&lt;=$J$27,IF(SUM(OtherSources)-SUM($D$52:N$52)&gt;0,IF(O$48-SUM(O$49:O$51)&gt;0,MIN(O$48-SUM(O$49:O$51),SUM(OtherSources)-SUM($D$52:N$52)),0),0),"")</f>
        <v>0</v>
      </c>
      <c r="P52" s="154">
        <f>IF(P$46&lt;=$J$27,IF(SUM(OtherSources)-SUM($D$52:O$52)&gt;0,IF(P$48-SUM(P$49:P$51)&gt;0,MIN(P$48-SUM(P$49:P$51),SUM(OtherSources)-SUM($D$52:O$52)),0),0),"")</f>
        <v>0</v>
      </c>
      <c r="Q52" s="154">
        <f>IF(Q$46&lt;=$J$27,IF(SUM(OtherSources)-SUM($D$52:P$52)&gt;0,IF(Q$48-SUM(Q$49:Q$51)&gt;0,MIN(Q$48-SUM(Q$49:Q$51),SUM(OtherSources)-SUM($D$52:P$52)),0),0),"")</f>
        <v>0</v>
      </c>
      <c r="R52" s="154">
        <f>IF(R$46&lt;=$J$27,IF(SUM(OtherSources)-SUM($D$52:Q$52)&gt;0,IF(R$48-SUM(R$49:R$51)&gt;0,MIN(R$48-SUM(R$49:R$51),SUM(OtherSources)-SUM($D$52:Q$52)),0),0),"")</f>
        <v>0</v>
      </c>
      <c r="S52" s="154">
        <f>IF(S$46&lt;=$J$27,IF(SUM(OtherSources)-SUM($D$52:R$52)&gt;0,IF(S$48-SUM(S$49:S$51)&gt;0,MIN(S$48-SUM(S$49:S$51),SUM(OtherSources)-SUM($D$52:R$52)),0),0),"")</f>
        <v>0</v>
      </c>
      <c r="T52" s="154">
        <f>IF(T$46&lt;=$J$27,IF(SUM(OtherSources)-SUM($D$52:S$52)&gt;0,IF(T$48-SUM(T$49:T$51)&gt;0,MIN(T$48-SUM(T$49:T$51),SUM(OtherSources)-SUM($D$52:S$52)),0),0),"")</f>
        <v>0</v>
      </c>
      <c r="U52" s="154">
        <f>IF(U$46&lt;=$J$27,IF(SUM(OtherSources)-SUM($D$52:T$52)&gt;0,IF(U$48-SUM(U$49:U$51)&gt;0,MIN(U$48-SUM(U$49:U$51),SUM(OtherSources)-SUM($D$52:T$52)),0),0),"")</f>
        <v>0</v>
      </c>
      <c r="V52" s="154">
        <f>IF(V$46&lt;=$J$27,IF(SUM(OtherSources)-SUM($D$52:U$52)&gt;0,IF(V$48-SUM(V$49:V$51)&gt;0,MIN(V$48-SUM(V$49:V$51),SUM(OtherSources)-SUM($D$52:U$52)),0),0),"")</f>
        <v>0</v>
      </c>
      <c r="W52" s="154">
        <f>IF(W$46&lt;=$J$27,IF(SUM(OtherSources)-SUM($D$52:V$52)&gt;0,IF(W$48-SUM(W$49:W$51)&gt;0,MIN(W$48-SUM(W$49:W$51),SUM(OtherSources)-SUM($D$52:V$52)),0),0),"")</f>
        <v>0</v>
      </c>
      <c r="X52" s="155">
        <f t="shared" si="2"/>
        <v>0</v>
      </c>
    </row>
    <row r="53" spans="1:24" s="48" customFormat="1" ht="15" customHeight="1" x14ac:dyDescent="0.25">
      <c r="A53" s="45">
        <v>32</v>
      </c>
      <c r="B53" s="141" t="s">
        <v>72</v>
      </c>
      <c r="C53" s="112"/>
      <c r="D53" s="152" t="str">
        <f>IF(D$48-SUM(D$49:D$52)&gt;0,D$48-SUM(D$49:D$52),"")</f>
        <v/>
      </c>
      <c r="E53" s="152" t="str">
        <f t="shared" ref="E53:W53" si="5">IF(E$46&lt;=$J$27,IF(E$48-SUM(E$49:E$52)&gt;0,E$48-SUM(E$49:E$52),""),"")</f>
        <v/>
      </c>
      <c r="F53" s="152" t="str">
        <f t="shared" si="5"/>
        <v/>
      </c>
      <c r="G53" s="152" t="str">
        <f t="shared" si="5"/>
        <v/>
      </c>
      <c r="H53" s="152" t="str">
        <f>IF(H$46&lt;=$J$27,IF(H$48-SUM(H$49:H$52)&gt;0,H$48-SUM(H$49:H$52),""),"")</f>
        <v/>
      </c>
      <c r="I53" s="152" t="str">
        <f>IF(I$46&lt;=$J$27,IF(I$48-SUM(I$49:I$52)&gt;0,I$48-SUM(I$49:I$52),""),"")</f>
        <v/>
      </c>
      <c r="J53" s="152" t="str">
        <f>IF(J$46&lt;=$J$27,IF(J$48-SUM(J$49:J$52)&gt;0,J$48-SUM(J$49:J$52),""),"")</f>
        <v/>
      </c>
      <c r="K53" s="152" t="str">
        <f>IF(K$46&lt;=$J$27,IF(K$48-SUM(K$49:K$52)&gt;0,K$48-SUM(K$49:K$52),""),"")</f>
        <v/>
      </c>
      <c r="L53" s="152" t="str">
        <f t="shared" si="5"/>
        <v/>
      </c>
      <c r="M53" s="152" t="str">
        <f t="shared" si="5"/>
        <v/>
      </c>
      <c r="N53" s="152" t="str">
        <f t="shared" si="5"/>
        <v/>
      </c>
      <c r="O53" s="152" t="str">
        <f t="shared" si="5"/>
        <v/>
      </c>
      <c r="P53" s="152" t="str">
        <f t="shared" si="5"/>
        <v/>
      </c>
      <c r="Q53" s="152" t="str">
        <f t="shared" si="5"/>
        <v/>
      </c>
      <c r="R53" s="152" t="str">
        <f t="shared" si="5"/>
        <v/>
      </c>
      <c r="S53" s="152" t="str">
        <f t="shared" si="5"/>
        <v/>
      </c>
      <c r="T53" s="152" t="str">
        <f t="shared" si="5"/>
        <v/>
      </c>
      <c r="U53" s="152" t="str">
        <f t="shared" si="5"/>
        <v/>
      </c>
      <c r="V53" s="152" t="str">
        <f t="shared" si="5"/>
        <v/>
      </c>
      <c r="W53" s="152" t="str">
        <f t="shared" si="5"/>
        <v/>
      </c>
      <c r="X53" s="153">
        <f t="shared" ref="X53:X69" si="6">SUM($D53:$W53)</f>
        <v>0</v>
      </c>
    </row>
    <row r="54" spans="1:24" s="70" customFormat="1" ht="15" customHeight="1" x14ac:dyDescent="0.3">
      <c r="B54" s="77" t="s">
        <v>37</v>
      </c>
      <c r="C54" s="78"/>
      <c r="D54" s="33">
        <f>D36</f>
        <v>0</v>
      </c>
      <c r="E54" s="33">
        <f t="shared" ref="E54:W54" si="7">IF(E$46&lt;=$J$27,$D$54,"")</f>
        <v>0</v>
      </c>
      <c r="F54" s="33">
        <f t="shared" si="7"/>
        <v>0</v>
      </c>
      <c r="G54" s="33">
        <f t="shared" si="7"/>
        <v>0</v>
      </c>
      <c r="H54" s="33">
        <f>IF(H$46&lt;=$J$27,$D$54,"")</f>
        <v>0</v>
      </c>
      <c r="I54" s="33">
        <f>IF(I$46&lt;=$J$27,$D$54,"")</f>
        <v>0</v>
      </c>
      <c r="J54" s="33">
        <f>IF(J$46&lt;=$J$27,$D$54,"")</f>
        <v>0</v>
      </c>
      <c r="K54" s="33">
        <f>IF(K$46&lt;=$J$27,$D$54,"")</f>
        <v>0</v>
      </c>
      <c r="L54" s="33">
        <f t="shared" si="7"/>
        <v>0</v>
      </c>
      <c r="M54" s="33">
        <f t="shared" si="7"/>
        <v>0</v>
      </c>
      <c r="N54" s="33">
        <f t="shared" si="7"/>
        <v>0</v>
      </c>
      <c r="O54" s="33">
        <f t="shared" si="7"/>
        <v>0</v>
      </c>
      <c r="P54" s="33">
        <f t="shared" si="7"/>
        <v>0</v>
      </c>
      <c r="Q54" s="33">
        <f t="shared" si="7"/>
        <v>0</v>
      </c>
      <c r="R54" s="33">
        <f t="shared" si="7"/>
        <v>0</v>
      </c>
      <c r="S54" s="33">
        <f t="shared" si="7"/>
        <v>0</v>
      </c>
      <c r="T54" s="33">
        <f t="shared" si="7"/>
        <v>0</v>
      </c>
      <c r="U54" s="33">
        <f t="shared" si="7"/>
        <v>0</v>
      </c>
      <c r="V54" s="33">
        <f t="shared" si="7"/>
        <v>0</v>
      </c>
      <c r="W54" s="118">
        <f t="shared" si="7"/>
        <v>0</v>
      </c>
      <c r="X54" s="128">
        <f t="shared" si="6"/>
        <v>0</v>
      </c>
    </row>
    <row r="55" spans="1:24" s="48" customFormat="1" ht="15" customHeight="1" thickBot="1" x14ac:dyDescent="0.3">
      <c r="B55" s="79" t="s">
        <v>66</v>
      </c>
      <c r="C55" s="80"/>
      <c r="D55" s="30" cm="1">
        <f t="array" ref="D55">_xlfn.IFS(D48-D54&lt;=0,0,D48-D54&gt;0,D48-D54)</f>
        <v>0</v>
      </c>
      <c r="E55" s="30" cm="1">
        <f t="array" ref="E55">IFERROR(_xlfn.IFS(E48-E54&lt;=0,0,E48-E54&gt;0,E48-E54),"")</f>
        <v>0</v>
      </c>
      <c r="F55" s="30" cm="1">
        <f t="array" ref="F55">IFERROR(_xlfn.IFS(F48-F54&lt;=0,0,F48-F54&gt;0,F48-F54),"")</f>
        <v>0</v>
      </c>
      <c r="G55" s="30" cm="1">
        <f t="array" ref="G55">IFERROR(_xlfn.IFS(G48-G54&lt;=0,0,G48-G54&gt;0,G48-G54),"")</f>
        <v>0</v>
      </c>
      <c r="H55" s="30" cm="1">
        <f t="array" ref="H55">IFERROR(_xlfn.IFS(H48-H54&lt;=0,0,H48-H54&gt;0,H48-H54),"")</f>
        <v>0</v>
      </c>
      <c r="I55" s="30" cm="1">
        <f t="array" ref="I55">IFERROR(_xlfn.IFS(I48-I54&lt;=0,0,I48-I54&gt;0,I48-I54),"")</f>
        <v>0</v>
      </c>
      <c r="J55" s="30" cm="1">
        <f t="array" ref="J55">IFERROR(_xlfn.IFS(J48-J54&lt;=0,0,J48-J54&gt;0,J48-J54),"")</f>
        <v>0</v>
      </c>
      <c r="K55" s="30" cm="1">
        <f t="array" ref="K55">IFERROR(_xlfn.IFS(K48-K54&lt;=0,0,K48-K54&gt;0,K48-K54),"")</f>
        <v>0</v>
      </c>
      <c r="L55" s="30" cm="1">
        <f t="array" ref="L55">IFERROR(_xlfn.IFS(L48-L54&lt;=0,0,L48-L54&gt;0,L48-L54),"")</f>
        <v>0</v>
      </c>
      <c r="M55" s="30" cm="1">
        <f t="array" ref="M55">IFERROR(_xlfn.IFS(M48-M54&lt;=0,0,M48-M54&gt;0,M48-M54),"")</f>
        <v>0</v>
      </c>
      <c r="N55" s="30" cm="1">
        <f t="array" ref="N55">IFERROR(_xlfn.IFS(N48-N54&lt;=0,0,N48-N54&gt;0,N48-N54),"")</f>
        <v>0</v>
      </c>
      <c r="O55" s="30" cm="1">
        <f t="array" ref="O55">IFERROR(_xlfn.IFS(O48-O54&lt;=0,0,O48-O54&gt;0,O48-O54),"")</f>
        <v>0</v>
      </c>
      <c r="P55" s="30" cm="1">
        <f t="array" ref="P55">IFERROR(_xlfn.IFS(P48-P54&lt;=0,0,P48-P54&gt;0,P48-P54),"")</f>
        <v>0</v>
      </c>
      <c r="Q55" s="30" cm="1">
        <f t="array" ref="Q55">IFERROR(_xlfn.IFS(Q48-Q54&lt;=0,0,Q48-Q54&gt;0,Q48-Q54),"")</f>
        <v>0</v>
      </c>
      <c r="R55" s="30" cm="1">
        <f t="array" ref="R55">IFERROR(_xlfn.IFS(R48-R54&lt;=0,0,R48-R54&gt;0,R48-R54),"")</f>
        <v>0</v>
      </c>
      <c r="S55" s="30" cm="1">
        <f t="array" ref="S55">IFERROR(_xlfn.IFS(S48-S54&lt;=0,0,S48-S54&gt;0,S48-S54),"")</f>
        <v>0</v>
      </c>
      <c r="T55" s="30" cm="1">
        <f t="array" ref="T55">IFERROR(_xlfn.IFS(T48-T54&lt;=0,0,T48-T54&gt;0,T48-T54),"")</f>
        <v>0</v>
      </c>
      <c r="U55" s="30" cm="1">
        <f t="array" ref="U55">IFERROR(_xlfn.IFS(U48-U54&lt;=0,0,U48-U54&gt;0,U48-U54),"")</f>
        <v>0</v>
      </c>
      <c r="V55" s="30" cm="1">
        <f t="array" ref="V55">IFERROR(_xlfn.IFS(V48-V54&lt;=0,0,V48-V54&gt;0,V48-V54),"")</f>
        <v>0</v>
      </c>
      <c r="W55" s="119" cm="1">
        <f t="array" ref="W55">IFERROR(_xlfn.IFS(W48-W54&lt;=0,0,W48-W54&gt;0,W48-W54),"")</f>
        <v>0</v>
      </c>
      <c r="X55" s="129">
        <f t="shared" si="6"/>
        <v>0</v>
      </c>
    </row>
    <row r="56" spans="1:24" ht="18" customHeight="1" x14ac:dyDescent="0.3">
      <c r="B56" s="69" t="s">
        <v>27</v>
      </c>
      <c r="C56" s="69"/>
      <c r="D56" s="81"/>
      <c r="E56" s="81"/>
      <c r="F56" s="81"/>
      <c r="G56" s="81"/>
      <c r="H56" s="81"/>
      <c r="I56" s="81"/>
      <c r="J56" s="81"/>
      <c r="K56" s="81"/>
      <c r="L56" s="81"/>
      <c r="M56" s="81"/>
      <c r="N56" s="81"/>
      <c r="O56" s="81"/>
      <c r="P56" s="81"/>
      <c r="Q56" s="81"/>
      <c r="R56" s="81"/>
      <c r="S56" s="81"/>
      <c r="T56" s="81"/>
      <c r="U56" s="81"/>
      <c r="V56" s="81"/>
      <c r="W56" s="81"/>
      <c r="X56" s="130"/>
    </row>
    <row r="57" spans="1:24" s="70" customFormat="1" ht="15" customHeight="1" thickBot="1" x14ac:dyDescent="0.35">
      <c r="B57" s="71" t="s">
        <v>52</v>
      </c>
      <c r="C57" s="72"/>
      <c r="D57" s="34">
        <f>SUM(D58:D60)</f>
        <v>0</v>
      </c>
      <c r="E57" s="34">
        <f>SUM(E58:E60)</f>
        <v>0</v>
      </c>
      <c r="F57" s="34">
        <f t="shared" ref="F57:W57" si="8">IF(F$46&lt;=$J$27,SUM(F58:F60),"")</f>
        <v>0</v>
      </c>
      <c r="G57" s="34">
        <f t="shared" si="8"/>
        <v>0</v>
      </c>
      <c r="H57" s="34">
        <f>IF(H$46&lt;=$J$27,SUM(H58:H60),"")</f>
        <v>0</v>
      </c>
      <c r="I57" s="34">
        <f>IF(I$46&lt;=$J$27,SUM(I58:I60),"")</f>
        <v>0</v>
      </c>
      <c r="J57" s="34">
        <f>IF(J$46&lt;=$J$27,SUM(J58:J60),"")</f>
        <v>0</v>
      </c>
      <c r="K57" s="34">
        <f>IF(K$46&lt;=$J$27,SUM(K58:K60),"")</f>
        <v>0</v>
      </c>
      <c r="L57" s="34">
        <f t="shared" si="8"/>
        <v>0</v>
      </c>
      <c r="M57" s="34">
        <f t="shared" si="8"/>
        <v>0</v>
      </c>
      <c r="N57" s="34">
        <f t="shared" si="8"/>
        <v>0</v>
      </c>
      <c r="O57" s="34">
        <f t="shared" si="8"/>
        <v>0</v>
      </c>
      <c r="P57" s="34">
        <f t="shared" si="8"/>
        <v>0</v>
      </c>
      <c r="Q57" s="34">
        <f t="shared" si="8"/>
        <v>0</v>
      </c>
      <c r="R57" s="34">
        <f t="shared" si="8"/>
        <v>0</v>
      </c>
      <c r="S57" s="34">
        <f t="shared" si="8"/>
        <v>0</v>
      </c>
      <c r="T57" s="34">
        <f t="shared" si="8"/>
        <v>0</v>
      </c>
      <c r="U57" s="34">
        <f t="shared" si="8"/>
        <v>0</v>
      </c>
      <c r="V57" s="34">
        <f t="shared" si="8"/>
        <v>0</v>
      </c>
      <c r="W57" s="120">
        <f t="shared" si="8"/>
        <v>0</v>
      </c>
      <c r="X57" s="131">
        <f t="shared" si="6"/>
        <v>0</v>
      </c>
    </row>
    <row r="58" spans="1:24" s="48" customFormat="1" ht="15" customHeight="1" thickBot="1" x14ac:dyDescent="0.3">
      <c r="B58" s="140" t="s">
        <v>97</v>
      </c>
      <c r="C58" s="108"/>
      <c r="D58" s="76">
        <f>$D$38</f>
        <v>0</v>
      </c>
      <c r="E58" s="76">
        <f>IF(E$46&lt;=$J$27,IF(SUM(NAHTFHBA)-SUM($D$58:D$58)&gt;0,MIN($D$38,SUM(NAHTFHBA)-SUM($D$58:D$58)),SUM(NAHTFHBA)-SUM($D$58:D$58)),"")</f>
        <v>0</v>
      </c>
      <c r="F58" s="76">
        <f>IF(F$46&lt;=$J$27,IF(SUM(NAHTFHBA)-SUM($D$58:E$58)&gt;0,MIN($D$38,SUM(NAHTFHBA)-SUM($D$58:E$58)),SUM(NAHTFHBA)-SUM($D$58:E$58)),"")</f>
        <v>0</v>
      </c>
      <c r="G58" s="76">
        <f>IF(G$46&lt;=$J$27,IF(SUM(NAHTFHBA)-SUM($D$58:F$58)&gt;0,MIN($D$38,SUM(NAHTFHBA)-SUM($D$58:F$58)),SUM(NAHTFHBA)-SUM($D$58:F$58)),"")</f>
        <v>0</v>
      </c>
      <c r="H58" s="76">
        <f>IF(H$46&lt;=$J$27,IF(SUM(NAHTFHBA)-SUM($D$58:G$58)&gt;0,MIN($D$38,SUM(NAHTFHBA)-SUM($D$58:G$58)),SUM(NAHTFHBA)-SUM($D$58:G$58)),"")</f>
        <v>0</v>
      </c>
      <c r="I58" s="76">
        <f>IF(I$46&lt;=$J$27,IF(SUM(NAHTFHBA)-SUM($D$58:H$58)&gt;0,MIN($D$38,SUM(NAHTFHBA)-SUM($D$58:H$58)),SUM(NAHTFHBA)-SUM($D$58:H$58)),"")</f>
        <v>0</v>
      </c>
      <c r="J58" s="76">
        <f>IF(J$46&lt;=$J$27,IF(SUM(NAHTFHBA)-SUM($D$58:I$58)&gt;0,MIN($D$38,SUM(NAHTFHBA)-SUM($D$58:I$58)),SUM(NAHTFHBA)-SUM($D$58:I$58)),"")</f>
        <v>0</v>
      </c>
      <c r="K58" s="76">
        <f>IF(K$46&lt;=$J$27,IF(SUM(NAHTFHBA)-SUM($D$58:J$58)&gt;0,MIN($D$38,SUM(NAHTFHBA)-SUM($D$58:J$58)),SUM(NAHTFHBA)-SUM($D$58:J$58)),"")</f>
        <v>0</v>
      </c>
      <c r="L58" s="76">
        <f>IF(L$46&lt;=$J$27,IF(SUM(NAHTFHBA)-SUM($D$58:K$58)&gt;0,MIN($D$38,SUM(NAHTFHBA)-SUM($D$58:K$58)),SUM(NAHTFHBA)-SUM($D$58:K$58)),"")</f>
        <v>0</v>
      </c>
      <c r="M58" s="76">
        <f>IF(M$46&lt;=$J$27,IF(SUM(NAHTFHBA)-SUM($D$58:L$58)&gt;0,MIN($D$38,SUM(NAHTFHBA)-SUM($D$58:L$58)),SUM(NAHTFHBA)-SUM($D$58:L$58)),"")</f>
        <v>0</v>
      </c>
      <c r="N58" s="76">
        <f>IF(N$46&lt;=$J$27,IF(SUM(NAHTFHBA)-SUM($D$58:M$58)&gt;0,MIN($D$38,SUM(NAHTFHBA)-SUM($D$58:M$58)),SUM(NAHTFHBA)-SUM($D$58:M$58)),"")</f>
        <v>0</v>
      </c>
      <c r="O58" s="76">
        <f>IF(O$46&lt;=$J$27,IF(SUM(NAHTFHBA)-SUM($D$58:N$58)&gt;0,MIN($D$38,SUM(NAHTFHBA)-SUM($D$58:N$58)),SUM(NAHTFHBA)-SUM($D$58:N$58)),"")</f>
        <v>0</v>
      </c>
      <c r="P58" s="76">
        <f>IF(P$46&lt;=$J$27,IF(SUM(NAHTFHBA)-SUM($D$58:O$58)&gt;0,MIN($D$38,SUM(NAHTFHBA)-SUM($D$58:O$58)),SUM(NAHTFHBA)-SUM($D$58:O$58)),"")</f>
        <v>0</v>
      </c>
      <c r="Q58" s="76">
        <f>IF(Q$46&lt;=$J$27,IF(SUM(NAHTFHBA)-SUM($D$58:P$58)&gt;0,MIN($D$38,SUM(NAHTFHBA)-SUM($D$58:P$58)),SUM(NAHTFHBA)-SUM($D$58:P$58)),"")</f>
        <v>0</v>
      </c>
      <c r="R58" s="76">
        <f>IF(R$46&lt;=$J$27,IF(SUM(NAHTFHBA)-SUM($D$58:Q$58)&gt;0,MIN($D$38,SUM(NAHTFHBA)-SUM($D$58:Q$58)),SUM(NAHTFHBA)-SUM($D$58:Q$58)),"")</f>
        <v>0</v>
      </c>
      <c r="S58" s="76">
        <f>IF(S$46&lt;=$J$27,IF(SUM(NAHTFHBA)-SUM($D$58:R$58)&gt;0,MIN($D$38,SUM(NAHTFHBA)-SUM($D$58:R$58)),SUM(NAHTFHBA)-SUM($D$58:R$58)),"")</f>
        <v>0</v>
      </c>
      <c r="T58" s="76">
        <f>IF(T$46&lt;=$J$27,IF(SUM(NAHTFHBA)-SUM($D$58:S$58)&gt;0,MIN($D$38,SUM(NAHTFHBA)-SUM($D$58:S$58)),SUM(NAHTFHBA)-SUM($D$58:S$58)),"")</f>
        <v>0</v>
      </c>
      <c r="U58" s="76">
        <f>IF(U$46&lt;=$J$27,IF(SUM(NAHTFHBA)-SUM($D$58:T$58)&gt;0,MIN($D$38,SUM(NAHTFHBA)-SUM($D$58:T$58)),SUM(NAHTFHBA)-SUM($D$58:T$58)),"")</f>
        <v>0</v>
      </c>
      <c r="V58" s="76">
        <f>IF(V$46&lt;=$J$27,IF(SUM(NAHTFHBA)-SUM($D$58:U$58)&gt;0,MIN($D$38,SUM(NAHTFHBA)-SUM($D$58:U$58)),SUM(NAHTFHBA)-SUM($D$58:U$58)),"")</f>
        <v>0</v>
      </c>
      <c r="W58" s="76">
        <f>IF(W$46&lt;=$J$27,IF(SUM(NAHTFHBA)-SUM($D$58:V$58)&gt;0,MIN($D$38,SUM(NAHTFHBA)-SUM($D$58:V$58)),SUM(NAHTFHBA)-SUM($D$58:V$58)),"")</f>
        <v>0</v>
      </c>
      <c r="X58" s="127">
        <f t="shared" si="6"/>
        <v>0</v>
      </c>
    </row>
    <row r="59" spans="1:24" s="48" customFormat="1" ht="15" customHeight="1" x14ac:dyDescent="0.25">
      <c r="B59" s="51" t="s">
        <v>98</v>
      </c>
      <c r="C59" s="74"/>
      <c r="D59" s="35" t="str">
        <f>$D$39</f>
        <v/>
      </c>
      <c r="E59" s="35" t="str">
        <f t="shared" ref="E59:W59" si="9">IF(E$46&lt;=$J$27,$D$39,"")</f>
        <v/>
      </c>
      <c r="F59" s="35" t="str">
        <f t="shared" si="9"/>
        <v/>
      </c>
      <c r="G59" s="35" t="str">
        <f t="shared" si="9"/>
        <v/>
      </c>
      <c r="H59" s="35" t="str">
        <f>IF(H$46&lt;=$J$27,$D$39,"")</f>
        <v/>
      </c>
      <c r="I59" s="35" t="str">
        <f>IF(I$46&lt;=$J$27,$D$39,"")</f>
        <v/>
      </c>
      <c r="J59" s="35" t="str">
        <f>IF(J$46&lt;=$J$27,$D$39,"")</f>
        <v/>
      </c>
      <c r="K59" s="35" t="str">
        <f>IF(K$46&lt;=$J$27,$D$39,"")</f>
        <v/>
      </c>
      <c r="L59" s="35" t="str">
        <f t="shared" si="9"/>
        <v/>
      </c>
      <c r="M59" s="35" t="str">
        <f t="shared" si="9"/>
        <v/>
      </c>
      <c r="N59" s="35" t="str">
        <f t="shared" si="9"/>
        <v/>
      </c>
      <c r="O59" s="35" t="str">
        <f t="shared" si="9"/>
        <v/>
      </c>
      <c r="P59" s="35" t="str">
        <f t="shared" si="9"/>
        <v/>
      </c>
      <c r="Q59" s="35" t="str">
        <f t="shared" si="9"/>
        <v/>
      </c>
      <c r="R59" s="35" t="str">
        <f t="shared" si="9"/>
        <v/>
      </c>
      <c r="S59" s="35" t="str">
        <f t="shared" si="9"/>
        <v/>
      </c>
      <c r="T59" s="35" t="str">
        <f t="shared" si="9"/>
        <v/>
      </c>
      <c r="U59" s="35" t="str">
        <f t="shared" si="9"/>
        <v/>
      </c>
      <c r="V59" s="35" t="str">
        <f t="shared" si="9"/>
        <v/>
      </c>
      <c r="W59" s="35" t="str">
        <f t="shared" si="9"/>
        <v/>
      </c>
      <c r="X59" s="132">
        <f>SUM($D59:$W59)</f>
        <v>0</v>
      </c>
    </row>
    <row r="60" spans="1:24" s="48" customFormat="1" ht="15" customHeight="1" x14ac:dyDescent="0.25">
      <c r="B60" s="51" t="s">
        <v>99</v>
      </c>
      <c r="C60" s="74"/>
      <c r="D60" s="29">
        <f>$D$40</f>
        <v>0</v>
      </c>
      <c r="E60" s="29">
        <f t="shared" ref="E60:W60" si="10">IF(E$46&lt;=$J$27,$D$40,"")</f>
        <v>0</v>
      </c>
      <c r="F60" s="29">
        <f t="shared" si="10"/>
        <v>0</v>
      </c>
      <c r="G60" s="29">
        <f t="shared" si="10"/>
        <v>0</v>
      </c>
      <c r="H60" s="29">
        <f>IF(H$46&lt;=$J$27,$D$40,"")</f>
        <v>0</v>
      </c>
      <c r="I60" s="29">
        <f>IF(I$46&lt;=$J$27,$D$40,"")</f>
        <v>0</v>
      </c>
      <c r="J60" s="29">
        <f>IF(J$46&lt;=$J$27,$D$40,"")</f>
        <v>0</v>
      </c>
      <c r="K60" s="29">
        <f>IF(K$46&lt;=$J$27,$D$40,"")</f>
        <v>0</v>
      </c>
      <c r="L60" s="29">
        <f t="shared" si="10"/>
        <v>0</v>
      </c>
      <c r="M60" s="29">
        <f t="shared" si="10"/>
        <v>0</v>
      </c>
      <c r="N60" s="29">
        <f t="shared" si="10"/>
        <v>0</v>
      </c>
      <c r="O60" s="29">
        <f t="shared" si="10"/>
        <v>0</v>
      </c>
      <c r="P60" s="29">
        <f t="shared" si="10"/>
        <v>0</v>
      </c>
      <c r="Q60" s="29">
        <f t="shared" si="10"/>
        <v>0</v>
      </c>
      <c r="R60" s="29">
        <f t="shared" si="10"/>
        <v>0</v>
      </c>
      <c r="S60" s="29">
        <f t="shared" si="10"/>
        <v>0</v>
      </c>
      <c r="T60" s="29">
        <f t="shared" si="10"/>
        <v>0</v>
      </c>
      <c r="U60" s="29">
        <f t="shared" si="10"/>
        <v>0</v>
      </c>
      <c r="V60" s="29">
        <f t="shared" si="10"/>
        <v>0</v>
      </c>
      <c r="W60" s="29">
        <f t="shared" si="10"/>
        <v>0</v>
      </c>
      <c r="X60" s="133">
        <f t="shared" si="6"/>
        <v>0</v>
      </c>
    </row>
    <row r="61" spans="1:24" s="70" customFormat="1" ht="15" customHeight="1" x14ac:dyDescent="0.3">
      <c r="B61" s="71" t="s">
        <v>65</v>
      </c>
      <c r="C61" s="72"/>
      <c r="D61" s="32">
        <f>D41</f>
        <v>0</v>
      </c>
      <c r="E61" s="32">
        <f t="shared" ref="E61:W61" si="11">IF(E$46&lt;=$J$27,E54-E57-E62,"")</f>
        <v>0</v>
      </c>
      <c r="F61" s="32">
        <f t="shared" si="11"/>
        <v>0</v>
      </c>
      <c r="G61" s="32">
        <f t="shared" si="11"/>
        <v>0</v>
      </c>
      <c r="H61" s="32">
        <f>IF(H$46&lt;=$J$27,H54-H57-H62,"")</f>
        <v>0</v>
      </c>
      <c r="I61" s="32">
        <f>IF(I$46&lt;=$J$27,I54-I57-I62,"")</f>
        <v>0</v>
      </c>
      <c r="J61" s="32">
        <f>IF(J$46&lt;=$J$27,J54-J57-J62,"")</f>
        <v>0</v>
      </c>
      <c r="K61" s="32">
        <f>IF(K$46&lt;=$J$27,K54-K57-K62,"")</f>
        <v>0</v>
      </c>
      <c r="L61" s="32">
        <f t="shared" si="11"/>
        <v>0</v>
      </c>
      <c r="M61" s="32">
        <f t="shared" si="11"/>
        <v>0</v>
      </c>
      <c r="N61" s="32">
        <f t="shared" si="11"/>
        <v>0</v>
      </c>
      <c r="O61" s="32">
        <f t="shared" si="11"/>
        <v>0</v>
      </c>
      <c r="P61" s="32">
        <f t="shared" si="11"/>
        <v>0</v>
      </c>
      <c r="Q61" s="32">
        <f t="shared" si="11"/>
        <v>0</v>
      </c>
      <c r="R61" s="32">
        <f t="shared" si="11"/>
        <v>0</v>
      </c>
      <c r="S61" s="32">
        <f t="shared" si="11"/>
        <v>0</v>
      </c>
      <c r="T61" s="32">
        <f t="shared" si="11"/>
        <v>0</v>
      </c>
      <c r="U61" s="32">
        <f t="shared" si="11"/>
        <v>0</v>
      </c>
      <c r="V61" s="32">
        <f t="shared" si="11"/>
        <v>0</v>
      </c>
      <c r="W61" s="121">
        <f t="shared" si="11"/>
        <v>0</v>
      </c>
      <c r="X61" s="134">
        <f t="shared" si="6"/>
        <v>0</v>
      </c>
    </row>
    <row r="62" spans="1:24" s="48" customFormat="1" ht="15" customHeight="1" thickBot="1" x14ac:dyDescent="0.3">
      <c r="B62" s="51" t="s">
        <v>44</v>
      </c>
      <c r="C62" s="74"/>
      <c r="D62" s="31">
        <f>IF(D$54-D$57-D$61&gt;0,D$54-D$57-D$61,0)</f>
        <v>0</v>
      </c>
      <c r="E62" s="31">
        <f t="shared" ref="E62:W62" si="12">IF(E$46&lt;=$J$27,D62,"")</f>
        <v>0</v>
      </c>
      <c r="F62" s="31">
        <f t="shared" si="12"/>
        <v>0</v>
      </c>
      <c r="G62" s="31">
        <f t="shared" si="12"/>
        <v>0</v>
      </c>
      <c r="H62" s="31">
        <f>IF(H$46&lt;=$J$27,G62,"")</f>
        <v>0</v>
      </c>
      <c r="I62" s="31">
        <f>IF(I$46&lt;=$J$27,H62,"")</f>
        <v>0</v>
      </c>
      <c r="J62" s="31">
        <f>IF(J$46&lt;=$J$27,I62,"")</f>
        <v>0</v>
      </c>
      <c r="K62" s="31">
        <f>IF(K$46&lt;=$J$27,J62,"")</f>
        <v>0</v>
      </c>
      <c r="L62" s="31">
        <f>IF(L$46&lt;=$J$27,K62,"")</f>
        <v>0</v>
      </c>
      <c r="M62" s="31">
        <f t="shared" si="12"/>
        <v>0</v>
      </c>
      <c r="N62" s="31">
        <f t="shared" si="12"/>
        <v>0</v>
      </c>
      <c r="O62" s="31">
        <f t="shared" si="12"/>
        <v>0</v>
      </c>
      <c r="P62" s="31">
        <f t="shared" si="12"/>
        <v>0</v>
      </c>
      <c r="Q62" s="31">
        <f t="shared" si="12"/>
        <v>0</v>
      </c>
      <c r="R62" s="31">
        <f t="shared" si="12"/>
        <v>0</v>
      </c>
      <c r="S62" s="31">
        <f t="shared" si="12"/>
        <v>0</v>
      </c>
      <c r="T62" s="31">
        <f t="shared" si="12"/>
        <v>0</v>
      </c>
      <c r="U62" s="31">
        <f t="shared" si="12"/>
        <v>0</v>
      </c>
      <c r="V62" s="31">
        <f t="shared" si="12"/>
        <v>0</v>
      </c>
      <c r="W62" s="122">
        <f t="shared" si="12"/>
        <v>0</v>
      </c>
      <c r="X62" s="135">
        <f t="shared" si="6"/>
        <v>0</v>
      </c>
    </row>
    <row r="63" spans="1:24" ht="18" customHeight="1" x14ac:dyDescent="0.3">
      <c r="B63" s="69" t="s">
        <v>25</v>
      </c>
      <c r="C63" s="82"/>
      <c r="D63" s="83"/>
      <c r="E63" s="83"/>
      <c r="F63" s="83"/>
      <c r="G63" s="83"/>
      <c r="H63" s="83"/>
      <c r="I63" s="83"/>
      <c r="J63" s="83"/>
      <c r="K63" s="83"/>
      <c r="L63" s="83"/>
      <c r="M63" s="83"/>
      <c r="N63" s="83"/>
      <c r="O63" s="83"/>
      <c r="P63" s="83"/>
      <c r="Q63" s="83"/>
      <c r="R63" s="83"/>
      <c r="S63" s="83"/>
      <c r="T63" s="83"/>
      <c r="U63" s="83"/>
      <c r="V63" s="83"/>
      <c r="W63" s="83"/>
      <c r="X63" s="136"/>
    </row>
    <row r="64" spans="1:24" s="70" customFormat="1" ht="15" customHeight="1" x14ac:dyDescent="0.3">
      <c r="B64" s="71" t="s">
        <v>18</v>
      </c>
      <c r="C64" s="84"/>
      <c r="D64" s="85">
        <f>D54</f>
        <v>0</v>
      </c>
      <c r="E64" s="85">
        <f t="shared" ref="E64:W64" si="13">IFERROR(IF(E$47&lt;=$J$27,E54,""),"")</f>
        <v>0</v>
      </c>
      <c r="F64" s="85">
        <f t="shared" si="13"/>
        <v>0</v>
      </c>
      <c r="G64" s="85">
        <f t="shared" si="13"/>
        <v>0</v>
      </c>
      <c r="H64" s="85">
        <f>IFERROR(IF(H$47&lt;=$J$27,H54,""),"")</f>
        <v>0</v>
      </c>
      <c r="I64" s="85">
        <f>IFERROR(IF(I$47&lt;=$J$27,I54,""),"")</f>
        <v>0</v>
      </c>
      <c r="J64" s="85">
        <f>IFERROR(IF(J$47&lt;=$J$27,J54,""),"")</f>
        <v>0</v>
      </c>
      <c r="K64" s="85">
        <f>IFERROR(IF(K$47&lt;=$J$27,K54,""),"")</f>
        <v>0</v>
      </c>
      <c r="L64" s="85">
        <f t="shared" si="13"/>
        <v>0</v>
      </c>
      <c r="M64" s="85">
        <f t="shared" si="13"/>
        <v>0</v>
      </c>
      <c r="N64" s="85">
        <f t="shared" si="13"/>
        <v>0</v>
      </c>
      <c r="O64" s="85">
        <f t="shared" si="13"/>
        <v>0</v>
      </c>
      <c r="P64" s="85">
        <f t="shared" si="13"/>
        <v>0</v>
      </c>
      <c r="Q64" s="85">
        <f t="shared" si="13"/>
        <v>0</v>
      </c>
      <c r="R64" s="85">
        <f t="shared" si="13"/>
        <v>0</v>
      </c>
      <c r="S64" s="85">
        <f t="shared" si="13"/>
        <v>0</v>
      </c>
      <c r="T64" s="85">
        <f t="shared" si="13"/>
        <v>0</v>
      </c>
      <c r="U64" s="85">
        <f t="shared" si="13"/>
        <v>0</v>
      </c>
      <c r="V64" s="85">
        <f t="shared" si="13"/>
        <v>0</v>
      </c>
      <c r="W64" s="123">
        <f t="shared" si="13"/>
        <v>0</v>
      </c>
      <c r="X64" s="137">
        <f t="shared" si="6"/>
        <v>0</v>
      </c>
    </row>
    <row r="65" spans="1:24" s="48" customFormat="1" ht="15" customHeight="1" x14ac:dyDescent="0.25">
      <c r="B65" s="51" t="s">
        <v>16</v>
      </c>
      <c r="C65" s="147">
        <f>$C$42</f>
        <v>0</v>
      </c>
      <c r="D65" s="27" t="str">
        <f t="shared" ref="D65:W65" si="14">IF(D$46&lt;=$J$27,$D$42,"")</f>
        <v/>
      </c>
      <c r="E65" s="27">
        <f t="shared" si="14"/>
        <v>0</v>
      </c>
      <c r="F65" s="27">
        <f t="shared" si="14"/>
        <v>0</v>
      </c>
      <c r="G65" s="27">
        <f t="shared" si="14"/>
        <v>0</v>
      </c>
      <c r="H65" s="27">
        <f>IF(H$46&lt;=$J$27,$D$42,"")</f>
        <v>0</v>
      </c>
      <c r="I65" s="27">
        <f>IF(I$46&lt;=$J$27,$D$42,"")</f>
        <v>0</v>
      </c>
      <c r="J65" s="27">
        <f>IF(J$46&lt;=$J$27,$D$42,"")</f>
        <v>0</v>
      </c>
      <c r="K65" s="27">
        <f>IF(K$46&lt;=$J$27,$D$42,"")</f>
        <v>0</v>
      </c>
      <c r="L65" s="27">
        <f t="shared" si="14"/>
        <v>0</v>
      </c>
      <c r="M65" s="27">
        <f t="shared" si="14"/>
        <v>0</v>
      </c>
      <c r="N65" s="27">
        <f t="shared" si="14"/>
        <v>0</v>
      </c>
      <c r="O65" s="27">
        <f t="shared" si="14"/>
        <v>0</v>
      </c>
      <c r="P65" s="27">
        <f t="shared" si="14"/>
        <v>0</v>
      </c>
      <c r="Q65" s="27">
        <f t="shared" si="14"/>
        <v>0</v>
      </c>
      <c r="R65" s="27">
        <f t="shared" si="14"/>
        <v>0</v>
      </c>
      <c r="S65" s="27">
        <f t="shared" si="14"/>
        <v>0</v>
      </c>
      <c r="T65" s="27">
        <f t="shared" si="14"/>
        <v>0</v>
      </c>
      <c r="U65" s="27">
        <f t="shared" si="14"/>
        <v>0</v>
      </c>
      <c r="V65" s="27">
        <f t="shared" si="14"/>
        <v>0</v>
      </c>
      <c r="W65" s="27">
        <f t="shared" si="14"/>
        <v>0</v>
      </c>
      <c r="X65" s="138">
        <f t="shared" si="6"/>
        <v>0</v>
      </c>
    </row>
    <row r="66" spans="1:24" s="48" customFormat="1" ht="15" customHeight="1" x14ac:dyDescent="0.25">
      <c r="B66" s="51" t="s">
        <v>61</v>
      </c>
      <c r="C66" s="149"/>
      <c r="D66" s="29">
        <f>D$62</f>
        <v>0</v>
      </c>
      <c r="E66" s="29">
        <f t="shared" ref="E66:W66" si="15">IF(E$46&lt;=$J$27,E$62,"")</f>
        <v>0</v>
      </c>
      <c r="F66" s="29">
        <f t="shared" si="15"/>
        <v>0</v>
      </c>
      <c r="G66" s="29">
        <f t="shared" si="15"/>
        <v>0</v>
      </c>
      <c r="H66" s="29">
        <f>IF(H$46&lt;=$J$27,H$62,"")</f>
        <v>0</v>
      </c>
      <c r="I66" s="29">
        <f>IF(I$46&lt;=$J$27,I$62,"")</f>
        <v>0</v>
      </c>
      <c r="J66" s="29">
        <f>IF(J$46&lt;=$J$27,J$62,"")</f>
        <v>0</v>
      </c>
      <c r="K66" s="29">
        <f>IF(K$46&lt;=$J$27,K$62,"")</f>
        <v>0</v>
      </c>
      <c r="L66" s="29">
        <f t="shared" si="15"/>
        <v>0</v>
      </c>
      <c r="M66" s="29">
        <f t="shared" si="15"/>
        <v>0</v>
      </c>
      <c r="N66" s="29">
        <f t="shared" si="15"/>
        <v>0</v>
      </c>
      <c r="O66" s="29">
        <f t="shared" si="15"/>
        <v>0</v>
      </c>
      <c r="P66" s="29">
        <f t="shared" si="15"/>
        <v>0</v>
      </c>
      <c r="Q66" s="29">
        <f t="shared" si="15"/>
        <v>0</v>
      </c>
      <c r="R66" s="29">
        <f t="shared" si="15"/>
        <v>0</v>
      </c>
      <c r="S66" s="29">
        <f t="shared" si="15"/>
        <v>0</v>
      </c>
      <c r="T66" s="29">
        <f t="shared" si="15"/>
        <v>0</v>
      </c>
      <c r="U66" s="29">
        <f t="shared" si="15"/>
        <v>0</v>
      </c>
      <c r="V66" s="29">
        <f t="shared" si="15"/>
        <v>0</v>
      </c>
      <c r="W66" s="29">
        <f t="shared" si="15"/>
        <v>0</v>
      </c>
      <c r="X66" s="133">
        <f t="shared" si="6"/>
        <v>0</v>
      </c>
    </row>
    <row r="67" spans="1:24" s="48" customFormat="1" ht="15" customHeight="1" x14ac:dyDescent="0.25">
      <c r="B67" s="51" t="s">
        <v>90</v>
      </c>
      <c r="C67" s="149"/>
      <c r="D67" s="29">
        <f>IF($D$38&gt;D$58,$D$38-D$58,0)</f>
        <v>0</v>
      </c>
      <c r="E67" s="29">
        <f t="shared" ref="E67:W67" si="16">IF(E$46&lt;=$J$27,IF($D$38&gt;E$58,$D$38-E$58,0),"")</f>
        <v>0</v>
      </c>
      <c r="F67" s="29">
        <f t="shared" si="16"/>
        <v>0</v>
      </c>
      <c r="G67" s="29">
        <f t="shared" si="16"/>
        <v>0</v>
      </c>
      <c r="H67" s="29">
        <f>IF(H$46&lt;=$J$27,IF($D$38&gt;H$58,$D$38-H$58,0),"")</f>
        <v>0</v>
      </c>
      <c r="I67" s="29">
        <f>IF(I$46&lt;=$J$27,IF($D$38&gt;I$58,$D$38-I$58,0),"")</f>
        <v>0</v>
      </c>
      <c r="J67" s="29">
        <f>IF(J$46&lt;=$J$27,IF($D$38&gt;J$58,$D$38-J$58,0),"")</f>
        <v>0</v>
      </c>
      <c r="K67" s="29">
        <f>IF(K$46&lt;=$J$27,IF($D$38&gt;K$58,$D$38-K$58,0),"")</f>
        <v>0</v>
      </c>
      <c r="L67" s="29">
        <f t="shared" si="16"/>
        <v>0</v>
      </c>
      <c r="M67" s="29">
        <f t="shared" si="16"/>
        <v>0</v>
      </c>
      <c r="N67" s="29">
        <f t="shared" si="16"/>
        <v>0</v>
      </c>
      <c r="O67" s="29">
        <f t="shared" si="16"/>
        <v>0</v>
      </c>
      <c r="P67" s="29">
        <f t="shared" si="16"/>
        <v>0</v>
      </c>
      <c r="Q67" s="29">
        <f t="shared" si="16"/>
        <v>0</v>
      </c>
      <c r="R67" s="29">
        <f t="shared" si="16"/>
        <v>0</v>
      </c>
      <c r="S67" s="29">
        <f t="shared" si="16"/>
        <v>0</v>
      </c>
      <c r="T67" s="29">
        <f t="shared" si="16"/>
        <v>0</v>
      </c>
      <c r="U67" s="29">
        <f t="shared" si="16"/>
        <v>0</v>
      </c>
      <c r="V67" s="29">
        <f t="shared" si="16"/>
        <v>0</v>
      </c>
      <c r="W67" s="29">
        <f t="shared" si="16"/>
        <v>0</v>
      </c>
      <c r="X67" s="133">
        <f t="shared" si="6"/>
        <v>0</v>
      </c>
    </row>
    <row r="68" spans="1:24" s="48" customFormat="1" ht="15" customHeight="1" thickBot="1" x14ac:dyDescent="0.35">
      <c r="A68" s="2"/>
      <c r="B68" s="51" t="s">
        <v>68</v>
      </c>
      <c r="C68" s="147">
        <f>IF($H$88&lt;&gt;"",$H$88,$J$37)</f>
        <v>0</v>
      </c>
      <c r="D68" s="29" t="str">
        <f>IFERROR($K$36*$C$68/$J$27,"")</f>
        <v/>
      </c>
      <c r="E68" s="29" t="str">
        <f t="shared" ref="E68:W68" si="17">IFERROR(IF(E$46&lt;=$J$27,$K$36*$C$68/$J$27,""),"")</f>
        <v/>
      </c>
      <c r="F68" s="29" t="str">
        <f t="shared" si="17"/>
        <v/>
      </c>
      <c r="G68" s="29" t="str">
        <f t="shared" si="17"/>
        <v/>
      </c>
      <c r="H68" s="29" t="str">
        <f>IFERROR(IF(H$46&lt;=$J$27,$K$36*$C$68/$J$27,""),"")</f>
        <v/>
      </c>
      <c r="I68" s="29" t="str">
        <f>IFERROR(IF(I$46&lt;=$J$27,$K$36*$C$68/$J$27,""),"")</f>
        <v/>
      </c>
      <c r="J68" s="29" t="str">
        <f>IFERROR(IF(J$46&lt;=$J$27,$K$36*$C$68/$J$27,""),"")</f>
        <v/>
      </c>
      <c r="K68" s="29" t="str">
        <f>IFERROR(IF(K$46&lt;=$J$27,$K$36*$C$68/$J$27,""),"")</f>
        <v/>
      </c>
      <c r="L68" s="29" t="str">
        <f t="shared" si="17"/>
        <v/>
      </c>
      <c r="M68" s="29" t="str">
        <f t="shared" si="17"/>
        <v/>
      </c>
      <c r="N68" s="29" t="str">
        <f t="shared" si="17"/>
        <v/>
      </c>
      <c r="O68" s="29" t="str">
        <f t="shared" si="17"/>
        <v/>
      </c>
      <c r="P68" s="29" t="str">
        <f t="shared" si="17"/>
        <v/>
      </c>
      <c r="Q68" s="29" t="str">
        <f t="shared" si="17"/>
        <v/>
      </c>
      <c r="R68" s="29" t="str">
        <f t="shared" si="17"/>
        <v/>
      </c>
      <c r="S68" s="29" t="str">
        <f t="shared" si="17"/>
        <v/>
      </c>
      <c r="T68" s="29" t="str">
        <f t="shared" si="17"/>
        <v/>
      </c>
      <c r="U68" s="29" t="str">
        <f t="shared" si="17"/>
        <v/>
      </c>
      <c r="V68" s="29" t="str">
        <f t="shared" si="17"/>
        <v/>
      </c>
      <c r="W68" s="29" t="str">
        <f t="shared" si="17"/>
        <v/>
      </c>
      <c r="X68" s="133">
        <f t="shared" si="6"/>
        <v>0</v>
      </c>
    </row>
    <row r="69" spans="1:24" ht="18" customHeight="1" thickBot="1" x14ac:dyDescent="0.35">
      <c r="B69" s="239" t="s">
        <v>26</v>
      </c>
      <c r="C69" s="239"/>
      <c r="D69" s="86">
        <f>D64-SUM(D$65:D$68)</f>
        <v>0</v>
      </c>
      <c r="E69" s="86">
        <f t="shared" ref="E69:W69" si="18">IF(E$46&lt;=$J$27,E$64-SUM(E$65:E$68),"")</f>
        <v>0</v>
      </c>
      <c r="F69" s="86">
        <f t="shared" si="18"/>
        <v>0</v>
      </c>
      <c r="G69" s="86">
        <f t="shared" si="18"/>
        <v>0</v>
      </c>
      <c r="H69" s="86">
        <f>IF(H$46&lt;=$J$27,H$64-SUM(H$65:H$68),"")</f>
        <v>0</v>
      </c>
      <c r="I69" s="86">
        <f>IF(I$46&lt;=$J$27,I$64-SUM(I$65:I$68),"")</f>
        <v>0</v>
      </c>
      <c r="J69" s="86">
        <f>IF(J$46&lt;=$J$27,J$64-SUM(J$65:J$68),"")</f>
        <v>0</v>
      </c>
      <c r="K69" s="86">
        <f>IF(K$46&lt;=$J$27,K$64-SUM(K$65:K$68),"")</f>
        <v>0</v>
      </c>
      <c r="L69" s="86">
        <f t="shared" si="18"/>
        <v>0</v>
      </c>
      <c r="M69" s="86">
        <f t="shared" si="18"/>
        <v>0</v>
      </c>
      <c r="N69" s="86">
        <f t="shared" si="18"/>
        <v>0</v>
      </c>
      <c r="O69" s="86">
        <f t="shared" si="18"/>
        <v>0</v>
      </c>
      <c r="P69" s="86">
        <f t="shared" si="18"/>
        <v>0</v>
      </c>
      <c r="Q69" s="86">
        <f t="shared" si="18"/>
        <v>0</v>
      </c>
      <c r="R69" s="86">
        <f t="shared" si="18"/>
        <v>0</v>
      </c>
      <c r="S69" s="86">
        <f t="shared" si="18"/>
        <v>0</v>
      </c>
      <c r="T69" s="86">
        <f t="shared" si="18"/>
        <v>0</v>
      </c>
      <c r="U69" s="86">
        <f t="shared" si="18"/>
        <v>0</v>
      </c>
      <c r="V69" s="86">
        <f t="shared" si="18"/>
        <v>0</v>
      </c>
      <c r="W69" s="124">
        <f t="shared" si="18"/>
        <v>0</v>
      </c>
      <c r="X69" s="139">
        <f t="shared" si="6"/>
        <v>0</v>
      </c>
    </row>
    <row r="70" spans="1:24" ht="15" customHeight="1" thickBot="1" x14ac:dyDescent="0.35">
      <c r="X70" s="142"/>
    </row>
    <row r="71" spans="1:24" ht="30" customHeight="1" thickTop="1" x14ac:dyDescent="0.3">
      <c r="A71" s="41" t="s">
        <v>62</v>
      </c>
      <c r="B71" s="41"/>
      <c r="C71" s="41"/>
      <c r="D71" s="41"/>
      <c r="E71" s="41"/>
      <c r="F71" s="41"/>
      <c r="G71" s="41"/>
      <c r="H71" s="41"/>
      <c r="I71" s="41"/>
      <c r="J71" s="41"/>
      <c r="K71" s="41"/>
      <c r="L71" s="41"/>
      <c r="M71" s="41"/>
      <c r="N71" s="41"/>
      <c r="O71" s="41"/>
      <c r="P71" s="41"/>
      <c r="Q71" s="41"/>
      <c r="R71" s="41"/>
      <c r="S71" s="41"/>
      <c r="T71" s="41"/>
      <c r="U71" s="41"/>
      <c r="V71" s="41"/>
      <c r="W71" s="41"/>
      <c r="X71" s="41"/>
    </row>
    <row r="72" spans="1:24" ht="15" customHeight="1" thickBot="1" x14ac:dyDescent="0.35"/>
    <row r="73" spans="1:24" ht="15" customHeight="1" x14ac:dyDescent="0.35">
      <c r="A73" s="4"/>
      <c r="B73" s="69" t="s">
        <v>119</v>
      </c>
      <c r="C73" s="69"/>
      <c r="E73" s="69" t="s">
        <v>120</v>
      </c>
      <c r="F73" s="69"/>
      <c r="G73" s="69"/>
      <c r="H73" s="69"/>
      <c r="I73" s="69"/>
      <c r="J73"/>
      <c r="K73" s="69" t="s">
        <v>121</v>
      </c>
      <c r="L73" s="69"/>
      <c r="M73" s="69"/>
      <c r="N73"/>
    </row>
    <row r="74" spans="1:24" ht="15" customHeight="1" thickBot="1" x14ac:dyDescent="0.4">
      <c r="A74" s="4"/>
      <c r="B74" s="50" t="s">
        <v>109</v>
      </c>
      <c r="C74" s="88" cm="1">
        <f t="array" ref="C74">LOOKUP(2,1/($D$69:$W$69&lt;&gt;""),$D$69:$W$69)</f>
        <v>0</v>
      </c>
      <c r="E74" s="89"/>
      <c r="F74" s="89"/>
      <c r="G74" s="157" t="s">
        <v>111</v>
      </c>
      <c r="H74" s="157" t="s">
        <v>112</v>
      </c>
      <c r="I74" s="157" t="s">
        <v>107</v>
      </c>
      <c r="J74"/>
      <c r="K74" s="50" t="s">
        <v>73</v>
      </c>
      <c r="L74" s="50"/>
      <c r="M74" s="161" t="str">
        <f>IF($X$53&gt;0,$X$53,"")</f>
        <v/>
      </c>
    </row>
    <row r="75" spans="1:24" s="90" customFormat="1" ht="15" customHeight="1" x14ac:dyDescent="0.35">
      <c r="A75" s="4"/>
      <c r="B75" s="51" t="s">
        <v>63</v>
      </c>
      <c r="C75" s="88">
        <f>$K$19</f>
        <v>0</v>
      </c>
      <c r="E75" s="46" t="s">
        <v>82</v>
      </c>
      <c r="F75" s="46"/>
      <c r="G75" s="46"/>
      <c r="H75" s="46"/>
      <c r="I75" s="46"/>
      <c r="J75"/>
    </row>
    <row r="76" spans="1:24" s="90" customFormat="1" ht="15" customHeight="1" thickBot="1" x14ac:dyDescent="0.4">
      <c r="A76" s="45">
        <v>33</v>
      </c>
      <c r="B76" s="51" t="s">
        <v>68</v>
      </c>
      <c r="C76" s="212"/>
      <c r="D76" s="87"/>
      <c r="E76" s="156" t="s">
        <v>80</v>
      </c>
      <c r="F76" s="156"/>
      <c r="G76" s="115">
        <f>SUM(NAHTFProj)</f>
        <v>0</v>
      </c>
      <c r="H76" s="115">
        <f>$X$51</f>
        <v>0</v>
      </c>
      <c r="I76" s="150">
        <f>G76-H76</f>
        <v>0</v>
      </c>
      <c r="J76"/>
    </row>
    <row r="77" spans="1:24" ht="15" customHeight="1" thickBot="1" x14ac:dyDescent="0.4">
      <c r="A77" s="4"/>
      <c r="B77" s="106" t="str">
        <f>IF(App_Info!B8&lt;&gt;"","Repayment to Recipient =","Developer Fee =")</f>
        <v>Developer Fee =</v>
      </c>
      <c r="C77" s="107">
        <f>$C$74-SUM($C$75:$C$76)</f>
        <v>0</v>
      </c>
      <c r="E77" s="62" t="s">
        <v>7</v>
      </c>
      <c r="F77" s="62"/>
      <c r="G77" s="115">
        <f>SUM(NAHTFHBA)</f>
        <v>0</v>
      </c>
      <c r="H77" s="115">
        <f>$X$58</f>
        <v>0</v>
      </c>
      <c r="I77" s="151">
        <f>G77-H77</f>
        <v>0</v>
      </c>
      <c r="J77"/>
      <c r="P77" s="159"/>
      <c r="Q77" s="159"/>
      <c r="R77" s="159"/>
    </row>
    <row r="78" spans="1:24" ht="15" customHeight="1" x14ac:dyDescent="0.35">
      <c r="A78" s="4"/>
      <c r="B78" s="51" t="s">
        <v>87</v>
      </c>
      <c r="C78" s="88">
        <f>$C$14</f>
        <v>0</v>
      </c>
      <c r="E78" s="46" t="s">
        <v>81</v>
      </c>
      <c r="F78" s="46"/>
      <c r="G78" s="46"/>
      <c r="H78" s="46"/>
      <c r="I78" s="46"/>
      <c r="J78"/>
      <c r="O78" s="4"/>
    </row>
    <row r="79" spans="1:24" ht="15" customHeight="1" x14ac:dyDescent="0.35">
      <c r="A79" s="4"/>
      <c r="B79" s="51" t="s">
        <v>53</v>
      </c>
      <c r="C79" s="88">
        <f>$C$15</f>
        <v>0</v>
      </c>
      <c r="E79" s="156" t="s">
        <v>80</v>
      </c>
      <c r="F79" s="156"/>
      <c r="G79" s="115">
        <f>SUM(MATCH,OtherSources)</f>
        <v>0</v>
      </c>
      <c r="H79" s="115">
        <f>SUM($X$50,$X$52)</f>
        <v>0</v>
      </c>
      <c r="I79" s="151">
        <f>G79-H79</f>
        <v>0</v>
      </c>
      <c r="J79"/>
      <c r="O79" s="4"/>
    </row>
    <row r="80" spans="1:24" s="90" customFormat="1" ht="15" customHeight="1" thickBot="1" x14ac:dyDescent="0.4">
      <c r="A80" s="89"/>
      <c r="B80" s="51" t="s">
        <v>115</v>
      </c>
      <c r="C80" s="114">
        <f>$C$16</f>
        <v>0</v>
      </c>
      <c r="D80" s="2"/>
      <c r="E80" s="62" t="s">
        <v>7</v>
      </c>
      <c r="F80" s="62"/>
      <c r="G80" s="115">
        <f>SUM($D$9:$E$9)</f>
        <v>0</v>
      </c>
      <c r="H80" s="115">
        <f>$X$59</f>
        <v>0</v>
      </c>
      <c r="I80" s="151">
        <f>G80-H80</f>
        <v>0</v>
      </c>
      <c r="J80"/>
      <c r="O80" s="4"/>
    </row>
    <row r="81" spans="1:24" ht="15" customHeight="1" thickBot="1" x14ac:dyDescent="0.35">
      <c r="A81" s="48"/>
      <c r="B81" s="106" t="s">
        <v>110</v>
      </c>
      <c r="C81" s="107">
        <f>$C$77+SUM($C$78:$C$80)</f>
        <v>0</v>
      </c>
      <c r="D81" s="210"/>
      <c r="O81" s="48"/>
      <c r="P81" s="48"/>
      <c r="Q81" s="48"/>
    </row>
    <row r="82" spans="1:24" ht="15" customHeight="1" x14ac:dyDescent="0.35">
      <c r="A82" s="48"/>
      <c r="D82" s="210"/>
      <c r="E82"/>
      <c r="F82"/>
      <c r="G82"/>
      <c r="H82"/>
      <c r="I82"/>
      <c r="P82" s="48"/>
      <c r="Q82" s="48"/>
      <c r="R82" s="48"/>
    </row>
    <row r="83" spans="1:24" ht="30" hidden="1" customHeight="1" x14ac:dyDescent="0.3">
      <c r="A83" s="41" t="s">
        <v>108</v>
      </c>
      <c r="B83" s="41"/>
      <c r="C83" s="41"/>
      <c r="D83" s="41"/>
      <c r="E83" s="41"/>
      <c r="F83" s="41"/>
      <c r="G83" s="41"/>
      <c r="H83" s="41"/>
      <c r="I83" s="41"/>
      <c r="J83" s="41"/>
      <c r="K83" s="41"/>
      <c r="L83" s="41"/>
      <c r="M83" s="41"/>
      <c r="N83" s="41"/>
      <c r="O83" s="41"/>
      <c r="P83" s="41"/>
      <c r="Q83" s="41"/>
      <c r="R83" s="41"/>
      <c r="S83" s="41"/>
      <c r="T83" s="41"/>
      <c r="U83" s="41"/>
      <c r="V83" s="41"/>
      <c r="W83" s="41"/>
      <c r="X83" s="41"/>
    </row>
    <row r="84" spans="1:24" ht="15" hidden="1" customHeight="1" thickBot="1" x14ac:dyDescent="0.35"/>
    <row r="85" spans="1:24" ht="15" hidden="1" customHeight="1" x14ac:dyDescent="0.3">
      <c r="B85" s="69" t="s">
        <v>89</v>
      </c>
      <c r="C85" s="69"/>
      <c r="D85" s="69"/>
      <c r="F85" s="69" t="s">
        <v>118</v>
      </c>
      <c r="G85" s="69"/>
      <c r="H85" s="69"/>
      <c r="I85" s="69"/>
    </row>
    <row r="86" spans="1:24" s="48" customFormat="1" ht="15" hidden="1" customHeight="1" thickBot="1" x14ac:dyDescent="0.35">
      <c r="C86" s="148" t="s">
        <v>8</v>
      </c>
      <c r="D86" s="213" t="s">
        <v>116</v>
      </c>
      <c r="F86" s="2"/>
      <c r="G86" s="2"/>
      <c r="H86" s="158" t="s">
        <v>8</v>
      </c>
      <c r="I86" s="43" t="s">
        <v>91</v>
      </c>
    </row>
    <row r="87" spans="1:24" ht="15" hidden="1" customHeight="1" x14ac:dyDescent="0.3">
      <c r="B87" s="50" t="s">
        <v>88</v>
      </c>
      <c r="C87" s="225" t="str">
        <f>IFERROR(D87/TDC,"")</f>
        <v/>
      </c>
      <c r="D87" s="224">
        <f>$X$49</f>
        <v>0</v>
      </c>
      <c r="E87" s="50"/>
      <c r="F87" s="196" t="s">
        <v>105</v>
      </c>
      <c r="G87" s="197"/>
      <c r="H87" s="198" t="str">
        <f>J36</f>
        <v/>
      </c>
      <c r="I87" s="199" t="str">
        <f>K36</f>
        <v/>
      </c>
      <c r="J87" s="50"/>
    </row>
    <row r="88" spans="1:24" ht="15" hidden="1" customHeight="1" x14ac:dyDescent="0.3">
      <c r="B88" s="50" t="s">
        <v>103</v>
      </c>
      <c r="C88" s="226" t="str">
        <f>IFERROR($D$36/$E$32-1,"")</f>
        <v/>
      </c>
      <c r="D88" s="219">
        <f>$D$36-$E$32</f>
        <v>0</v>
      </c>
      <c r="E88" s="50"/>
      <c r="F88" s="200" t="s">
        <v>96</v>
      </c>
      <c r="G88" s="50"/>
      <c r="H88" s="221"/>
      <c r="I88" s="216">
        <f>J37</f>
        <v>0</v>
      </c>
      <c r="J88" s="50"/>
    </row>
    <row r="89" spans="1:24" ht="15" hidden="1" customHeight="1" thickBot="1" x14ac:dyDescent="0.35">
      <c r="B89" s="50" t="str">
        <f>IFERROR(IF(App_Info!B8&lt;&gt;"","Third-Party Developer Fee (%)","Recipient Developer Fee (%)"),"")</f>
        <v>Recipient Developer Fee (%)</v>
      </c>
      <c r="C89" s="227" t="str">
        <f>IFERROR(SUM($C$77,$X$68)/TDC,"")</f>
        <v/>
      </c>
      <c r="D89" s="220">
        <f>IFERROR(SUM($C$77,$X$68),"")</f>
        <v>0</v>
      </c>
      <c r="E89" s="50"/>
      <c r="F89" s="202" t="s">
        <v>100</v>
      </c>
      <c r="G89" s="218"/>
      <c r="H89" s="204">
        <f>J38</f>
        <v>1</v>
      </c>
      <c r="I89" s="217">
        <f>J38</f>
        <v>1</v>
      </c>
      <c r="J89" s="50"/>
    </row>
    <row r="90" spans="1:24" ht="15" hidden="1" customHeight="1" x14ac:dyDescent="0.35">
      <c r="A90"/>
      <c r="B90" s="50" t="s">
        <v>125</v>
      </c>
      <c r="C90" s="227" t="str">
        <f>IFERROR($D$90/$J$19,"")</f>
        <v/>
      </c>
      <c r="D90" s="220">
        <f>IFERROR($J$19-$K$19,"")</f>
        <v>0</v>
      </c>
      <c r="E90" s="50"/>
      <c r="F90" s="50"/>
      <c r="G90" s="50"/>
      <c r="H90" s="50"/>
      <c r="I90" s="50"/>
      <c r="J90" s="50"/>
    </row>
    <row r="91" spans="1:24" ht="15" hidden="1" customHeight="1" x14ac:dyDescent="0.35">
      <c r="B91"/>
      <c r="C91"/>
      <c r="D91"/>
      <c r="E91" s="50"/>
      <c r="F91" s="4"/>
      <c r="G91"/>
      <c r="H91"/>
      <c r="I91"/>
      <c r="O91"/>
      <c r="P91"/>
      <c r="Q91"/>
    </row>
    <row r="92" spans="1:24" ht="15" hidden="1" customHeight="1" x14ac:dyDescent="0.35">
      <c r="B92"/>
      <c r="C92"/>
      <c r="D92"/>
      <c r="E92"/>
      <c r="F92" s="4"/>
      <c r="G92"/>
      <c r="H92"/>
      <c r="I92"/>
      <c r="J92"/>
      <c r="O92"/>
      <c r="P92"/>
      <c r="Q92"/>
    </row>
    <row r="93" spans="1:24" ht="15" hidden="1" customHeight="1" x14ac:dyDescent="0.35">
      <c r="B93"/>
      <c r="C93"/>
      <c r="D93"/>
      <c r="E93"/>
      <c r="G93"/>
      <c r="H93"/>
      <c r="I93"/>
      <c r="O93"/>
      <c r="P93"/>
      <c r="Q93"/>
    </row>
    <row r="94" spans="1:24" ht="15" hidden="1" customHeight="1" x14ac:dyDescent="0.35">
      <c r="P94"/>
      <c r="Q94"/>
      <c r="R94"/>
    </row>
    <row r="95" spans="1:24" s="48" customFormat="1" ht="14.5" hidden="1" thickBot="1" x14ac:dyDescent="0.35">
      <c r="A95" s="2"/>
      <c r="B95" s="90" t="s">
        <v>79</v>
      </c>
    </row>
    <row r="96" spans="1:24" hidden="1" x14ac:dyDescent="0.3">
      <c r="B96" s="162"/>
      <c r="C96" s="163"/>
      <c r="D96" s="163"/>
      <c r="E96" s="163"/>
      <c r="F96" s="163"/>
      <c r="G96" s="163"/>
      <c r="H96" s="163"/>
      <c r="I96" s="163"/>
      <c r="J96" s="163"/>
      <c r="K96" s="163"/>
      <c r="L96" s="163"/>
      <c r="M96" s="163"/>
      <c r="N96" s="164"/>
      <c r="P96" s="48"/>
      <c r="Q96" s="48"/>
      <c r="R96" s="48"/>
    </row>
    <row r="97" spans="2:18" hidden="1" x14ac:dyDescent="0.3">
      <c r="B97" s="165"/>
      <c r="C97" s="166"/>
      <c r="D97" s="166"/>
      <c r="E97" s="166"/>
      <c r="F97" s="166"/>
      <c r="G97" s="166"/>
      <c r="H97" s="166"/>
      <c r="I97" s="166"/>
      <c r="J97" s="166"/>
      <c r="K97" s="166"/>
      <c r="L97" s="166"/>
      <c r="M97" s="166"/>
      <c r="N97" s="167"/>
      <c r="P97" s="48"/>
      <c r="Q97" s="48"/>
      <c r="R97" s="48"/>
    </row>
    <row r="98" spans="2:18" hidden="1" x14ac:dyDescent="0.3">
      <c r="B98" s="165"/>
      <c r="C98" s="166"/>
      <c r="D98" s="166"/>
      <c r="E98" s="166"/>
      <c r="F98" s="166"/>
      <c r="G98" s="166"/>
      <c r="H98" s="166"/>
      <c r="I98" s="166"/>
      <c r="J98" s="166"/>
      <c r="K98" s="166"/>
      <c r="L98" s="166"/>
      <c r="M98" s="166"/>
      <c r="N98" s="167"/>
      <c r="P98" s="48"/>
      <c r="Q98" s="48"/>
      <c r="R98" s="48"/>
    </row>
    <row r="99" spans="2:18" hidden="1" x14ac:dyDescent="0.3">
      <c r="B99" s="165"/>
      <c r="C99" s="166"/>
      <c r="D99" s="166"/>
      <c r="E99" s="166"/>
      <c r="F99" s="166"/>
      <c r="G99" s="166"/>
      <c r="H99" s="166"/>
      <c r="I99" s="166"/>
      <c r="J99" s="166"/>
      <c r="K99" s="166"/>
      <c r="L99" s="166"/>
      <c r="M99" s="166"/>
      <c r="N99" s="167"/>
      <c r="P99" s="48"/>
      <c r="Q99" s="48"/>
      <c r="R99" s="48"/>
    </row>
    <row r="100" spans="2:18" hidden="1" x14ac:dyDescent="0.3">
      <c r="B100" s="168"/>
      <c r="C100" s="166"/>
      <c r="D100" s="166"/>
      <c r="E100" s="166"/>
      <c r="F100" s="166"/>
      <c r="G100" s="166"/>
      <c r="H100" s="166"/>
      <c r="I100" s="166"/>
      <c r="J100" s="166"/>
      <c r="K100" s="166"/>
      <c r="L100" s="166"/>
      <c r="M100" s="166"/>
      <c r="N100" s="167"/>
      <c r="P100" s="48"/>
      <c r="Q100" s="48"/>
      <c r="R100" s="48"/>
    </row>
    <row r="101" spans="2:18" hidden="1" x14ac:dyDescent="0.3">
      <c r="B101" s="168"/>
      <c r="C101" s="166"/>
      <c r="D101" s="166"/>
      <c r="E101" s="166"/>
      <c r="F101" s="166"/>
      <c r="G101" s="166"/>
      <c r="H101" s="166"/>
      <c r="I101" s="166"/>
      <c r="J101" s="166"/>
      <c r="K101" s="166"/>
      <c r="L101" s="166"/>
      <c r="M101" s="166"/>
      <c r="N101" s="167"/>
      <c r="P101" s="48"/>
      <c r="Q101" s="48"/>
      <c r="R101" s="48"/>
    </row>
    <row r="102" spans="2:18" hidden="1" x14ac:dyDescent="0.3">
      <c r="B102" s="168"/>
      <c r="C102" s="166"/>
      <c r="D102" s="166"/>
      <c r="E102" s="166"/>
      <c r="F102" s="166"/>
      <c r="G102" s="166"/>
      <c r="H102" s="166"/>
      <c r="I102" s="166"/>
      <c r="J102" s="166"/>
      <c r="K102" s="166"/>
      <c r="L102" s="166"/>
      <c r="M102" s="166"/>
      <c r="N102" s="167"/>
      <c r="P102" s="48"/>
      <c r="Q102" s="48"/>
      <c r="R102" s="48"/>
    </row>
    <row r="103" spans="2:18" hidden="1" x14ac:dyDescent="0.3">
      <c r="B103" s="168"/>
      <c r="C103" s="166"/>
      <c r="D103" s="166"/>
      <c r="E103" s="166"/>
      <c r="F103" s="166"/>
      <c r="G103" s="166"/>
      <c r="H103" s="166"/>
      <c r="I103" s="166"/>
      <c r="J103" s="166"/>
      <c r="K103" s="166"/>
      <c r="L103" s="166"/>
      <c r="M103" s="166"/>
      <c r="N103" s="167"/>
      <c r="P103" s="48"/>
      <c r="Q103" s="48"/>
      <c r="R103" s="48"/>
    </row>
    <row r="104" spans="2:18" hidden="1" x14ac:dyDescent="0.3">
      <c r="B104" s="168"/>
      <c r="C104" s="166"/>
      <c r="D104" s="166"/>
      <c r="E104" s="166"/>
      <c r="F104" s="166"/>
      <c r="G104" s="166"/>
      <c r="H104" s="166"/>
      <c r="I104" s="166"/>
      <c r="J104" s="166"/>
      <c r="K104" s="166"/>
      <c r="L104" s="166"/>
      <c r="M104" s="166"/>
      <c r="N104" s="167"/>
    </row>
    <row r="105" spans="2:18" ht="14.5" hidden="1" thickBot="1" x14ac:dyDescent="0.35">
      <c r="B105" s="169"/>
      <c r="C105" s="170"/>
      <c r="D105" s="170"/>
      <c r="E105" s="170"/>
      <c r="F105" s="170"/>
      <c r="G105" s="170"/>
      <c r="H105" s="170"/>
      <c r="I105" s="170"/>
      <c r="J105" s="170"/>
      <c r="K105" s="170"/>
      <c r="L105" s="170"/>
      <c r="M105" s="170"/>
      <c r="N105" s="171"/>
    </row>
    <row r="106" spans="2:18" hidden="1" x14ac:dyDescent="0.3"/>
  </sheetData>
  <sheetProtection algorithmName="SHA-512" hashValue="hFr3EdoHNs3m1Jlal4WqSsn03CWj/sdOigpc+q5zKmAM9Q42r9JItHJQv8q7KteoPglfiVRE8d8pXNP+Fxst9g==" saltValue="avvVDaUAxiO71q5AQuVEAQ==" spinCount="100000" sheet="1" objects="1" scenarios="1" selectLockedCells="1"/>
  <sortState xmlns:xlrd2="http://schemas.microsoft.com/office/spreadsheetml/2017/richdata2" ref="G56:H63">
    <sortCondition ref="G56:G63"/>
  </sortState>
  <mergeCells count="21">
    <mergeCell ref="E38:F38"/>
    <mergeCell ref="H22:K22"/>
    <mergeCell ref="X45:X46"/>
    <mergeCell ref="B32:C32"/>
    <mergeCell ref="F27:F28"/>
    <mergeCell ref="H6:I6"/>
    <mergeCell ref="B69:C69"/>
    <mergeCell ref="H8:I8"/>
    <mergeCell ref="H9:I9"/>
    <mergeCell ref="H10:I10"/>
    <mergeCell ref="H11:I11"/>
    <mergeCell ref="H12:I12"/>
    <mergeCell ref="H13:I13"/>
    <mergeCell ref="H14:I14"/>
    <mergeCell ref="H15:I15"/>
    <mergeCell ref="H16:I16"/>
    <mergeCell ref="H17:I17"/>
    <mergeCell ref="H18:I18"/>
    <mergeCell ref="H19:I19"/>
    <mergeCell ref="B22:E22"/>
    <mergeCell ref="E41:F41"/>
  </mergeCells>
  <conditionalFormatting sqref="C8:C9">
    <cfRule type="expression" dxfId="22" priority="99">
      <formula>"SUM(L7:L8)&gt;750000"</formula>
    </cfRule>
  </conditionalFormatting>
  <conditionalFormatting sqref="C14">
    <cfRule type="expression" dxfId="21" priority="164">
      <formula>AND($J$27&lt;&gt;"",$C$14&gt;$J$27*5000)</formula>
    </cfRule>
  </conditionalFormatting>
  <conditionalFormatting sqref="C16 F16">
    <cfRule type="expression" dxfId="20" priority="145">
      <formula>$B$8="New Construction"</formula>
    </cfRule>
  </conditionalFormatting>
  <conditionalFormatting sqref="C16">
    <cfRule type="cellIs" dxfId="19" priority="144" operator="greaterThan">
      <formula>$J$27*1500</formula>
    </cfRule>
  </conditionalFormatting>
  <conditionalFormatting sqref="C75:C78 C81:C82">
    <cfRule type="cellIs" dxfId="18" priority="74" operator="lessThan">
      <formula>0</formula>
    </cfRule>
  </conditionalFormatting>
  <conditionalFormatting sqref="C80">
    <cfRule type="expression" dxfId="17" priority="55">
      <formula>$B$8="New Construction"</formula>
    </cfRule>
  </conditionalFormatting>
  <conditionalFormatting sqref="C10:E12">
    <cfRule type="expression" dxfId="16" priority="57">
      <formula>$B$8="PRR Acquisition &amp; Rehabilitation"</formula>
    </cfRule>
  </conditionalFormatting>
  <conditionalFormatting sqref="D10:E12">
    <cfRule type="expression" dxfId="14" priority="58">
      <formula>OR(COUNTBLANK($C10)=1,$C10=0)</formula>
    </cfRule>
  </conditionalFormatting>
  <conditionalFormatting sqref="D62:X62">
    <cfRule type="expression" dxfId="13" priority="157">
      <formula>SUM($C$38:$C$42)&lt;0.2</formula>
    </cfRule>
  </conditionalFormatting>
  <conditionalFormatting sqref="E38">
    <cfRule type="notContainsBlanks" dxfId="12" priority="32">
      <formula>LEN(TRIM(E38))&gt;0</formula>
    </cfRule>
  </conditionalFormatting>
  <conditionalFormatting sqref="E41">
    <cfRule type="notContainsBlanks" dxfId="11" priority="158">
      <formula>LEN(TRIM(E41))&gt;0</formula>
    </cfRule>
  </conditionalFormatting>
  <conditionalFormatting sqref="F22">
    <cfRule type="expression" dxfId="10" priority="7">
      <formula>OR($C$9=0,$C$9="")</formula>
    </cfRule>
  </conditionalFormatting>
  <conditionalFormatting sqref="F27">
    <cfRule type="notContainsBlanks" dxfId="9" priority="162">
      <formula>LEN(TRIM(F27))&gt;0</formula>
    </cfRule>
  </conditionalFormatting>
  <conditionalFormatting sqref="H6">
    <cfRule type="notContainsBlanks" dxfId="8" priority="160">
      <formula>LEN(TRIM(H6))&gt;0</formula>
    </cfRule>
  </conditionalFormatting>
  <conditionalFormatting sqref="H22">
    <cfRule type="containsText" dxfId="7" priority="30" operator="containsText" text="Other Sources balance with cell E17">
      <formula>NOT(ISERROR(SEARCH("Other Sources balance with cell E17",H22)))</formula>
    </cfRule>
    <cfRule type="containsText" dxfId="6" priority="31" operator="containsText" text="REVISE OTHER SOURCES">
      <formula>NOT(ISERROR(SEARCH("REVISE OTHER SOURCES",H22)))</formula>
    </cfRule>
  </conditionalFormatting>
  <conditionalFormatting sqref="H22:K22">
    <cfRule type="containsBlanks" dxfId="5" priority="161">
      <formula>LEN(TRIM(H22))=0</formula>
    </cfRule>
  </conditionalFormatting>
  <conditionalFormatting sqref="I76:I80">
    <cfRule type="cellIs" dxfId="4" priority="17" operator="greaterThan">
      <formula>0</formula>
    </cfRule>
  </conditionalFormatting>
  <conditionalFormatting sqref="J32">
    <cfRule type="expression" dxfId="3" priority="104">
      <formula>AND($J$32&lt;&gt;"",$J$32&gt;$J$31)</formula>
    </cfRule>
    <cfRule type="expression" dxfId="2" priority="105">
      <formula>AND($J$32&lt;&gt;"",$J$32&lt;=$J$31)</formula>
    </cfRule>
  </conditionalFormatting>
  <conditionalFormatting sqref="K8">
    <cfRule type="cellIs" dxfId="1" priority="38" operator="greaterThan">
      <formula>$B$19</formula>
    </cfRule>
  </conditionalFormatting>
  <dataValidations count="3">
    <dataValidation type="list" allowBlank="1" showInputMessage="1" showErrorMessage="1" sqref="C15" xr:uid="{176B3781-F567-4B6F-AB22-7F525479B602}">
      <formula1>"0,5000,10000,15000,20000"</formula1>
    </dataValidation>
    <dataValidation type="list" allowBlank="1" showInputMessage="1" showErrorMessage="1" sqref="C14" xr:uid="{BB0C945E-CE85-4A0D-A9AC-644D9CE1B3E4}">
      <formula1>"0,5000,10000,15000,20000,25000,30000,35000,40000,45000,50000,60000,65000,70000,75000"</formula1>
    </dataValidation>
    <dataValidation type="list" allowBlank="1" showInputMessage="1" showErrorMessage="1" sqref="F22" xr:uid="{E08BBC77-3713-4866-81A3-4106D0E6B6F5}">
      <formula1>"Forgivable,Non-forgivable"</formula1>
    </dataValidation>
  </dataValidations>
  <pageMargins left="0.25" right="0.25" top="0.75" bottom="0.75" header="0.3" footer="0.3"/>
  <pageSetup scale="38" fitToHeight="0" orientation="landscape"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1" id="{E8194C38-4339-46D3-989A-5BFE1F7FEEB7}">
            <xm:f>App_Info!$B$8=""</xm:f>
            <x14:dxf>
              <font>
                <color theme="0"/>
              </font>
              <fill>
                <patternFill>
                  <bgColor theme="0"/>
                </patternFill>
              </fill>
            </x14:dxf>
          </x14:cfRule>
          <xm:sqref>B76:C76</xm:sqref>
        </x14:conditionalFormatting>
        <x14:conditionalFormatting xmlns:xm="http://schemas.microsoft.com/office/excel/2006/main">
          <x14:cfRule type="expression" priority="40" id="{00000000-000E-0000-0100-000028000000}">
            <xm:f>AND(App_Info!$B$10="New Construction",OR($C$10=0,$C$10=""))</xm:f>
            <x14:dxf>
              <fill>
                <patternFill patternType="darkDown">
                  <fgColor theme="1" tint="0.499984740745262"/>
                  <bgColor auto="1"/>
                </patternFill>
              </fill>
            </x14:dxf>
          </x14:cfRule>
          <xm:sqref>D27</xm:sqref>
        </x14:conditionalFormatting>
        <x14:conditionalFormatting xmlns:xm="http://schemas.microsoft.com/office/excel/2006/main">
          <x14:cfRule type="expression" priority="37" id="{B98251C5-2BDB-46E7-9448-061799AE65D3}">
            <xm:f>COUNTBLANK(App_Info!$B$8)=0</xm:f>
            <x14:dxf>
              <fill>
                <patternFill patternType="darkDown">
                  <fgColor theme="1" tint="0.499984740745262"/>
                  <bgColor auto="1"/>
                </patternFill>
              </fill>
            </x14:dxf>
          </x14:cfRule>
          <xm:sqref>K9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0A473-8B69-48FE-A608-259F46C160EA}">
  <sheetPr>
    <tabColor theme="0" tint="-4.9989318521683403E-2"/>
    <pageSetUpPr fitToPage="1"/>
  </sheetPr>
  <dimension ref="A1:K12"/>
  <sheetViews>
    <sheetView showGridLines="0" zoomScaleNormal="100" workbookViewId="0">
      <selection activeCell="E9" sqref="E9"/>
    </sheetView>
  </sheetViews>
  <sheetFormatPr defaultColWidth="9.1796875" defaultRowHeight="14.5" x14ac:dyDescent="0.35"/>
  <cols>
    <col min="1" max="1" width="26.453125" bestFit="1" customWidth="1"/>
    <col min="2" max="3" width="19.7265625" customWidth="1"/>
    <col min="4" max="7" width="15.7265625" customWidth="1"/>
  </cols>
  <sheetData>
    <row r="1" spans="1:11" ht="31" x14ac:dyDescent="0.7">
      <c r="A1" s="5" t="s">
        <v>11</v>
      </c>
      <c r="B1" s="5"/>
      <c r="E1" s="6"/>
    </row>
    <row r="2" spans="1:11" ht="6" customHeight="1" x14ac:dyDescent="0.35">
      <c r="A2" s="7"/>
      <c r="B2" s="7"/>
      <c r="C2" s="7"/>
    </row>
    <row r="3" spans="1:11" ht="6" customHeight="1" x14ac:dyDescent="0.35">
      <c r="A3" s="8"/>
      <c r="B3" s="8"/>
      <c r="C3" s="8"/>
    </row>
    <row r="4" spans="1:11" ht="6" customHeight="1" thickBot="1" x14ac:dyDescent="0.4">
      <c r="A4" s="7"/>
      <c r="B4" s="7"/>
      <c r="C4" s="7"/>
    </row>
    <row r="5" spans="1:11" ht="30.75" customHeight="1" thickBot="1" x14ac:dyDescent="0.4">
      <c r="A5" s="9">
        <v>2024</v>
      </c>
      <c r="B5" s="10" t="s">
        <v>12</v>
      </c>
      <c r="C5" s="11"/>
    </row>
    <row r="6" spans="1:11" s="15" customFormat="1" ht="36" customHeight="1" x14ac:dyDescent="0.35">
      <c r="A6" s="12"/>
      <c r="B6" s="13" t="s">
        <v>13</v>
      </c>
      <c r="C6" s="14" t="s">
        <v>14</v>
      </c>
      <c r="D6"/>
      <c r="E6"/>
      <c r="F6"/>
      <c r="G6"/>
    </row>
    <row r="7" spans="1:11" ht="21" customHeight="1" x14ac:dyDescent="0.35">
      <c r="A7" s="16" t="s">
        <v>15</v>
      </c>
      <c r="B7" s="17"/>
      <c r="C7" s="18">
        <v>2.4</v>
      </c>
      <c r="K7" s="19"/>
    </row>
    <row r="8" spans="1:11" s="1" customFormat="1" ht="27" customHeight="1" x14ac:dyDescent="0.35">
      <c r="A8" s="20">
        <v>0</v>
      </c>
      <c r="B8" s="21">
        <v>75620</v>
      </c>
      <c r="C8" s="22">
        <v>181488</v>
      </c>
      <c r="D8"/>
      <c r="E8"/>
      <c r="F8"/>
      <c r="G8"/>
      <c r="K8" s="23"/>
    </row>
    <row r="9" spans="1:11" ht="27" customHeight="1" x14ac:dyDescent="0.35">
      <c r="A9" s="20">
        <v>1</v>
      </c>
      <c r="B9" s="21">
        <v>86687</v>
      </c>
      <c r="C9" s="22">
        <v>208048.8</v>
      </c>
    </row>
    <row r="10" spans="1:11" ht="27" customHeight="1" x14ac:dyDescent="0.35">
      <c r="A10" s="20">
        <v>2</v>
      </c>
      <c r="B10" s="21">
        <v>105414</v>
      </c>
      <c r="C10" s="22">
        <v>252993.59999999998</v>
      </c>
    </row>
    <row r="11" spans="1:11" ht="27" customHeight="1" x14ac:dyDescent="0.35">
      <c r="A11" s="20">
        <v>3</v>
      </c>
      <c r="B11" s="21">
        <v>136372</v>
      </c>
      <c r="C11" s="22">
        <v>327292.79999999999</v>
      </c>
    </row>
    <row r="12" spans="1:11" ht="27" customHeight="1" thickBot="1" x14ac:dyDescent="0.4">
      <c r="A12" s="24">
        <v>4</v>
      </c>
      <c r="B12" s="25">
        <v>149693</v>
      </c>
      <c r="C12" s="26">
        <v>359263.2</v>
      </c>
    </row>
  </sheetData>
  <sheetProtection algorithmName="SHA-512" hashValue="0fGAfSfqMWjb4C3ktHcJNMiwAY59+68/S4CeEOCVoi7QJ5Krd1Uhe+HKTRg2boeAmqWwcoeccGNsAMqunPMjWA==" saltValue="SMX4Y78xKfqptXoJFeiKiQ==" spinCount="100000" sheet="1" objects="1" scenarios="1" selectLockedCells="1" selectUnlockedCells="1"/>
  <pageMargins left="0.7" right="0.7" top="0.75" bottom="0.75" header="0.3" footer="0.3"/>
  <pageSetup scale="5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App_Info</vt:lpstr>
      <vt:lpstr>HB_Dev_Wkst</vt:lpstr>
      <vt:lpstr>Per-Unit Subsidy Limit</vt:lpstr>
      <vt:lpstr>MATCH</vt:lpstr>
      <vt:lpstr>NAHTF</vt:lpstr>
      <vt:lpstr>NAHTFHBA</vt:lpstr>
      <vt:lpstr>NAHTFProj</vt:lpstr>
      <vt:lpstr>OtherSources</vt:lpstr>
      <vt:lpstr>App_Info!Print_Area</vt:lpstr>
      <vt:lpstr>PUHBA</vt:lpstr>
      <vt:lpstr>PUTDC</vt:lpstr>
      <vt:lpstr>TDC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NEDED/HCD</dc:creator>
  <cp:keywords/>
  <dc:description/>
  <cp:lastModifiedBy>Pierce, Barb</cp:lastModifiedBy>
  <cp:revision/>
  <cp:lastPrinted>2025-03-04T16:25:07Z</cp:lastPrinted>
  <dcterms:created xsi:type="dcterms:W3CDTF">2024-12-10T14:00:08Z</dcterms:created>
  <dcterms:modified xsi:type="dcterms:W3CDTF">2025-03-04T17:48:59Z</dcterms:modified>
  <cp:category/>
  <cp:contentStatus/>
</cp:coreProperties>
</file>