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mc:AlternateContent xmlns:mc="http://schemas.openxmlformats.org/markup-compatibility/2006">
    <mc:Choice Requires="x15">
      <x15ac:absPath xmlns:x15ac="http://schemas.microsoft.com/office/spreadsheetml/2010/11/ac" url="O:\HCD\HOME\HOME Forms\"/>
    </mc:Choice>
  </mc:AlternateContent>
  <xr:revisionPtr revIDLastSave="0" documentId="13_ncr:1_{271F356A-EBAA-4E42-9ADD-908F7D9EAF2B}" xr6:coauthVersionLast="47" xr6:coauthVersionMax="47" xr10:uidLastSave="{00000000-0000-0000-0000-000000000000}"/>
  <bookViews>
    <workbookView xWindow="-108" yWindow="-108" windowWidth="23256" windowHeight="12576" tabRatio="889" activeTab="2" xr2:uid="{00000000-000D-0000-FFFF-FFFF00000000}"/>
  </bookViews>
  <sheets>
    <sheet name="HOME HTF Cost Allocation Tool" sheetId="14" r:id="rId1"/>
    <sheet name="General Instructions" sheetId="10" r:id="rId2"/>
    <sheet name="Subsidy Limits" sheetId="11" r:id="rId3"/>
    <sheet name=" Rent Limits" sheetId="12" r:id="rId4"/>
    <sheet name="Selection of Method" sheetId="9" r:id="rId5"/>
    <sheet name="Standard Method" sheetId="4" r:id="rId6"/>
    <sheet name="Proration Method - Units Needed" sheetId="2" r:id="rId7"/>
  </sheets>
  <definedNames>
    <definedName name="Address">'Selection of Method'!$D$5</definedName>
    <definedName name="Name">'Selection of Method'!$D$4</definedName>
    <definedName name="_xlnm.Print_Area" localSheetId="3">' Rent Limits'!$A$1:$Q$620</definedName>
    <definedName name="_xlnm.Print_Area" localSheetId="6">'Proration Method - Units Needed'!$A$2:$J$54</definedName>
    <definedName name="_xlnm.Print_Area" localSheetId="4">'Selection of Method'!$A$2:$L$42</definedName>
    <definedName name="_xlnm.Print_Area" localSheetId="5">'Standard Method'!$A$2:$H$62</definedName>
    <definedName name="ReviewDate">'Selection of Method'!$D$6</definedName>
    <definedName name="TotSqFt">'Selection of Method'!$F$23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55" i="4" l="1"/>
  <c r="B54" i="4"/>
  <c r="B53" i="4"/>
  <c r="B52" i="4"/>
  <c r="B51" i="4"/>
  <c r="M21" i="9" l="1"/>
  <c r="M20" i="9"/>
  <c r="M19" i="9"/>
  <c r="M18" i="9"/>
  <c r="M17" i="9"/>
  <c r="M16" i="9"/>
  <c r="M15" i="9"/>
  <c r="M14" i="9"/>
  <c r="M13" i="9"/>
  <c r="M12" i="9"/>
  <c r="K18" i="2" l="1"/>
  <c r="I18" i="4"/>
  <c r="N12" i="9" l="1"/>
  <c r="N31" i="9" l="1"/>
  <c r="C5" i="4" l="1"/>
  <c r="C4" i="4"/>
  <c r="C3" i="4"/>
  <c r="C6" i="2"/>
  <c r="C5" i="2"/>
  <c r="C4" i="2"/>
  <c r="O21" i="9" l="1"/>
  <c r="O20" i="9"/>
  <c r="O19" i="9"/>
  <c r="O18" i="9"/>
  <c r="O17" i="9"/>
  <c r="O16" i="9"/>
  <c r="O15" i="9"/>
  <c r="O14" i="9"/>
  <c r="O13" i="9"/>
  <c r="O12" i="9"/>
  <c r="O22" i="9" l="1"/>
  <c r="F23" i="9" s="1"/>
  <c r="H8" i="4" s="1"/>
  <c r="G36" i="2"/>
  <c r="G35" i="2"/>
  <c r="G34" i="2"/>
  <c r="G33" i="2"/>
  <c r="G32" i="2"/>
  <c r="G31" i="2"/>
  <c r="G30" i="2"/>
  <c r="G29" i="2"/>
  <c r="G28" i="2"/>
  <c r="G27" i="2"/>
  <c r="D36" i="2"/>
  <c r="D35" i="2"/>
  <c r="D34" i="2"/>
  <c r="D33" i="2"/>
  <c r="D32" i="2"/>
  <c r="D31" i="2"/>
  <c r="D30" i="2"/>
  <c r="D29" i="2"/>
  <c r="D28" i="2"/>
  <c r="D27" i="2"/>
  <c r="C36" i="2"/>
  <c r="B36" i="2"/>
  <c r="C35" i="2"/>
  <c r="B35" i="2"/>
  <c r="C34" i="2"/>
  <c r="B34" i="2"/>
  <c r="C33" i="2"/>
  <c r="B33" i="2"/>
  <c r="C32" i="2"/>
  <c r="B32" i="2"/>
  <c r="C31" i="2"/>
  <c r="B31" i="2"/>
  <c r="C30" i="2"/>
  <c r="B30" i="2"/>
  <c r="C29" i="2"/>
  <c r="B29" i="2"/>
  <c r="C28" i="2"/>
  <c r="B28" i="2"/>
  <c r="C27" i="2"/>
  <c r="B27" i="2"/>
  <c r="J9" i="2" l="1"/>
  <c r="K9" i="2" s="1"/>
  <c r="I8" i="4"/>
  <c r="E40" i="9" l="1"/>
  <c r="N21" i="9"/>
  <c r="N20" i="9"/>
  <c r="N19" i="9"/>
  <c r="N18" i="9"/>
  <c r="N17" i="9"/>
  <c r="N16" i="9"/>
  <c r="N15" i="9"/>
  <c r="N14" i="9"/>
  <c r="N13" i="9"/>
  <c r="E36" i="9" l="1"/>
  <c r="N22" i="9"/>
  <c r="B37" i="9"/>
  <c r="B36" i="9"/>
  <c r="L22" i="9" l="1"/>
  <c r="E42" i="9"/>
  <c r="E41" i="9"/>
  <c r="E37" i="9"/>
  <c r="G63" i="2" l="1"/>
  <c r="G66" i="2"/>
  <c r="G68" i="2"/>
  <c r="G69" i="2"/>
  <c r="G70" i="2"/>
  <c r="G72" i="2"/>
  <c r="I72" i="2" l="1"/>
  <c r="F72" i="2"/>
  <c r="I71" i="2"/>
  <c r="H71" i="2"/>
  <c r="F71" i="2"/>
  <c r="I70" i="2"/>
  <c r="H70" i="2"/>
  <c r="I69" i="2"/>
  <c r="H69" i="2"/>
  <c r="F69" i="2"/>
  <c r="I68" i="2"/>
  <c r="F68" i="2"/>
  <c r="I63" i="2"/>
  <c r="F64" i="2"/>
  <c r="H64" i="2"/>
  <c r="F65" i="2"/>
  <c r="I65" i="2"/>
  <c r="F67" i="2"/>
  <c r="H67" i="2"/>
  <c r="I67" i="2"/>
  <c r="H20" i="4" l="1"/>
  <c r="H21" i="4" s="1"/>
  <c r="H59" i="4"/>
  <c r="F55" i="4"/>
  <c r="F54" i="4"/>
  <c r="F53" i="4"/>
  <c r="F52" i="4"/>
  <c r="F51" i="4"/>
  <c r="H46" i="4"/>
  <c r="G29" i="4" l="1"/>
  <c r="G25" i="4"/>
  <c r="G30" i="4"/>
  <c r="G28" i="4"/>
  <c r="G26" i="4"/>
  <c r="G27" i="4"/>
  <c r="H56" i="4"/>
  <c r="H61" i="4" s="1"/>
  <c r="G40" i="4"/>
  <c r="G36" i="4"/>
  <c r="G32" i="4"/>
  <c r="G43" i="4"/>
  <c r="G39" i="4"/>
  <c r="G35" i="4"/>
  <c r="G31" i="4"/>
  <c r="G42" i="4"/>
  <c r="G38" i="4"/>
  <c r="G34" i="4"/>
  <c r="G41" i="4"/>
  <c r="G37" i="4"/>
  <c r="G33" i="4"/>
  <c r="G24" i="4"/>
  <c r="H45" i="4" l="1"/>
  <c r="H47" i="4" s="1"/>
  <c r="J20" i="2" l="1"/>
  <c r="J21" i="2" s="1"/>
  <c r="J51" i="2"/>
  <c r="J38" i="2"/>
  <c r="H31" i="2" l="1"/>
  <c r="H34" i="2"/>
  <c r="H35" i="2"/>
  <c r="H36" i="2"/>
  <c r="H32" i="2"/>
  <c r="H33" i="2"/>
  <c r="J23" i="2"/>
  <c r="H27" i="2"/>
  <c r="H28" i="2"/>
  <c r="H29" i="2"/>
  <c r="H30" i="2"/>
  <c r="E34" i="2" l="1"/>
  <c r="F34" i="2" s="1"/>
  <c r="E30" i="2"/>
  <c r="F30" i="2" s="1"/>
  <c r="F66" i="2" s="1"/>
  <c r="E32" i="2"/>
  <c r="F32" i="2" s="1"/>
  <c r="E33" i="2"/>
  <c r="F33" i="2" s="1"/>
  <c r="I33" i="2" s="1"/>
  <c r="E36" i="2"/>
  <c r="F36" i="2" s="1"/>
  <c r="E35" i="2"/>
  <c r="F35" i="2" s="1"/>
  <c r="E31" i="2"/>
  <c r="F31" i="2" s="1"/>
  <c r="E29" i="2"/>
  <c r="F29" i="2" s="1"/>
  <c r="E28" i="2"/>
  <c r="F28" i="2" s="1"/>
  <c r="E27" i="2"/>
  <c r="F27" i="2" s="1"/>
  <c r="I31" i="2" l="1"/>
  <c r="G67" i="2"/>
  <c r="I32" i="2"/>
  <c r="H68" i="2"/>
  <c r="I35" i="2"/>
  <c r="G71" i="2"/>
  <c r="I36" i="2"/>
  <c r="H72" i="2"/>
  <c r="I34" i="2"/>
  <c r="F70" i="2"/>
  <c r="I66" i="2"/>
  <c r="H66" i="2"/>
  <c r="E65" i="2"/>
  <c r="G65" i="2"/>
  <c r="H63" i="2"/>
  <c r="E63" i="2"/>
  <c r="E64" i="2"/>
  <c r="I64" i="2"/>
  <c r="H65" i="2"/>
  <c r="I29" i="2"/>
  <c r="E66" i="2"/>
  <c r="I30" i="2"/>
  <c r="G64" i="2"/>
  <c r="I28" i="2"/>
  <c r="F63" i="2"/>
  <c r="I27" i="2"/>
  <c r="E68" i="2"/>
  <c r="E69" i="2"/>
  <c r="E71" i="2"/>
  <c r="E72" i="2"/>
  <c r="E70" i="2"/>
  <c r="E67" i="2"/>
  <c r="F74" i="2" l="1"/>
  <c r="B44" i="2" s="1"/>
  <c r="F44" i="2" s="1"/>
  <c r="I74" i="2"/>
  <c r="B47" i="2" s="1"/>
  <c r="F47" i="2" s="1"/>
  <c r="H74" i="2"/>
  <c r="B46" i="2" s="1"/>
  <c r="F46" i="2" s="1"/>
  <c r="G74" i="2"/>
  <c r="B45" i="2" s="1"/>
  <c r="F45" i="2" s="1"/>
  <c r="E74" i="2"/>
  <c r="B43" i="2" s="1"/>
  <c r="F43" i="2" s="1"/>
  <c r="J37" i="2"/>
  <c r="J39" i="2" s="1"/>
  <c r="J52" i="2" s="1"/>
  <c r="J48" i="2" l="1"/>
  <c r="J53" i="2" s="1"/>
  <c r="J54" i="2" s="1"/>
  <c r="H60" i="4" l="1"/>
  <c r="H62" i="4" s="1"/>
</calcChain>
</file>

<file path=xl/sharedStrings.xml><?xml version="1.0" encoding="utf-8"?>
<sst xmlns="http://schemas.openxmlformats.org/spreadsheetml/2006/main" count="174" uniqueCount="128">
  <si>
    <t>Step 1: Determine Comparability, Select Method of Cost Allocation</t>
  </si>
  <si>
    <t>Step 2: Proposed HOME Investment</t>
  </si>
  <si>
    <t>Total Development Cost</t>
  </si>
  <si>
    <t>Ineligible Development Costs</t>
  </si>
  <si>
    <t>Unit-Specific Upgrades</t>
  </si>
  <si>
    <t>Relocation Costs</t>
  </si>
  <si>
    <t>No</t>
  </si>
  <si>
    <t>Base Project Cost</t>
  </si>
  <si>
    <t>Gross Residential Sq. Ft.</t>
  </si>
  <si>
    <t>Base Cost/Sq. Ft.</t>
  </si>
  <si>
    <t>Step 3: Calculate Actual Cost of HOME Units</t>
  </si>
  <si>
    <t>Assign Units</t>
  </si>
  <si>
    <t>Unit #</t>
  </si>
  <si>
    <t>Sq. Ft.</t>
  </si>
  <si>
    <t>Description/Notes</t>
  </si>
  <si>
    <t>Ind. Unit Cost</t>
  </si>
  <si>
    <t>Actual Cost of HOME Units</t>
  </si>
  <si>
    <t>Step 4: Calculate Maximum Project Subsidy</t>
  </si>
  <si>
    <t>Unit Size</t>
  </si>
  <si>
    <t>1 Bedroom</t>
  </si>
  <si>
    <t>2 Bedroom</t>
  </si>
  <si>
    <t>3 Bedroom</t>
  </si>
  <si>
    <t>4 Bedroom</t>
  </si>
  <si>
    <t># of Units</t>
  </si>
  <si>
    <t>Max. Subsidy/Unit</t>
  </si>
  <si>
    <t>Maximum Project Subsidy</t>
  </si>
  <si>
    <t>Maximum HOME Investment</t>
  </si>
  <si>
    <t>0 Bedroom/Efficiency</t>
  </si>
  <si>
    <t>Avg. Sq. Ft.</t>
  </si>
  <si>
    <t>Unit Type Description/Notes</t>
  </si>
  <si>
    <t>Min. HOME Units</t>
  </si>
  <si>
    <t>Rounded HOME Units</t>
  </si>
  <si>
    <t>Subtotal of HOME Unit Costs</t>
  </si>
  <si>
    <t>Eff/0</t>
  </si>
  <si>
    <t>1bed</t>
  </si>
  <si>
    <t>2bed</t>
  </si>
  <si>
    <t>3bed</t>
  </si>
  <si>
    <t>4bed</t>
  </si>
  <si>
    <t># of HOME Units</t>
  </si>
  <si>
    <t>Step 5: Maximum HOME Investment, lesser of</t>
  </si>
  <si>
    <t>Proposed HOME Investment, Determine HOME Units Needed</t>
  </si>
  <si>
    <t>Project Name:</t>
  </si>
  <si>
    <t>Project Address:</t>
  </si>
  <si>
    <t>Proposed Home Investment</t>
  </si>
  <si>
    <t>Proposed Investment (Gap) (from Step 2)</t>
  </si>
  <si>
    <t>Actual Cost of HOME Units (from Step 3)</t>
  </si>
  <si>
    <t>Maximum Project Subsidy (from Step 4)</t>
  </si>
  <si>
    <t>Proposed HOME Investment</t>
  </si>
  <si>
    <t>To be Hidden Later, Counts Units by Bedroom Size</t>
  </si>
  <si>
    <t>Bedroom Size</t>
  </si>
  <si>
    <t>Subtotal of X-Bed HOME Units</t>
  </si>
  <si>
    <t>Description/Model Name</t>
  </si>
  <si>
    <t>Baths</t>
  </si>
  <si>
    <t>Configuration</t>
  </si>
  <si>
    <t>A</t>
  </si>
  <si>
    <t>B</t>
  </si>
  <si>
    <t>C</t>
  </si>
  <si>
    <t>D</t>
  </si>
  <si>
    <t>E</t>
  </si>
  <si>
    <t>F</t>
  </si>
  <si>
    <t>G</t>
  </si>
  <si>
    <t>H</t>
  </si>
  <si>
    <t xml:space="preserve">I </t>
  </si>
  <si>
    <t>J</t>
  </si>
  <si>
    <t>Comparability Tests</t>
  </si>
  <si>
    <t>1. Determine if units are comparable</t>
  </si>
  <si>
    <t>2. Identify starting point</t>
  </si>
  <si>
    <t>Note: Most common starting point is proposed HOME investment.</t>
  </si>
  <si>
    <t>3. Choose Cost Allocation Method</t>
  </si>
  <si>
    <t>Proration Method - $ Needed</t>
  </si>
  <si>
    <t>Standard Method</t>
  </si>
  <si>
    <r>
      <rPr>
        <u/>
        <sz val="11"/>
        <color theme="1"/>
        <rFont val="Calibri"/>
        <family val="2"/>
        <scheme val="minor"/>
      </rPr>
      <t>Determination</t>
    </r>
    <r>
      <rPr>
        <sz val="11"/>
        <color theme="1"/>
        <rFont val="Calibri"/>
        <family val="2"/>
        <scheme val="minor"/>
      </rPr>
      <t>: Units are</t>
    </r>
  </si>
  <si>
    <t>Date of Review:</t>
  </si>
  <si>
    <r>
      <t xml:space="preserve">HOME Funding </t>
    </r>
    <r>
      <rPr>
        <sz val="11"/>
        <color theme="1"/>
        <rFont val="Wingdings"/>
        <charset val="2"/>
      </rPr>
      <t>à</t>
    </r>
    <r>
      <rPr>
        <sz val="7.7"/>
        <color theme="1"/>
        <rFont val="Calibri"/>
        <family val="2"/>
      </rPr>
      <t xml:space="preserve"> </t>
    </r>
    <r>
      <rPr>
        <sz val="11"/>
        <color theme="1"/>
        <rFont val="Calibri"/>
        <family val="2"/>
        <scheme val="minor"/>
      </rPr>
      <t>Units</t>
    </r>
  </si>
  <si>
    <t>Standard Method, Cost Allocation Worksheet</t>
  </si>
  <si>
    <t>Proration Method, Cost Allocation Worksheet</t>
  </si>
  <si>
    <t>HOME Share Ratio - Based on Cost</t>
  </si>
  <si>
    <t>Subtotal HOME Unit Costs</t>
  </si>
  <si>
    <t>Relocation costs allocated exclusively to HOME Units (if applicable)</t>
  </si>
  <si>
    <t>Finishes &amp; Amenities</t>
  </si>
  <si>
    <t>No. of Total Units</t>
  </si>
  <si>
    <t>Unit Type</t>
  </si>
  <si>
    <t>Comparable</t>
  </si>
  <si>
    <t>Gross Sq. Footage</t>
  </si>
  <si>
    <t>Comparability Test Keys</t>
  </si>
  <si>
    <r>
      <t>►</t>
    </r>
    <r>
      <rPr>
        <u/>
        <sz val="11"/>
        <color theme="1"/>
        <rFont val="Calibri"/>
        <family val="2"/>
        <scheme val="minor"/>
      </rPr>
      <t>Beds/Baths</t>
    </r>
    <r>
      <rPr>
        <sz val="11"/>
        <color theme="1"/>
        <rFont val="Calibri"/>
        <family val="1"/>
        <scheme val="minor"/>
      </rPr>
      <t>: All units identified have the same number of bedrooms and bathrooms.</t>
    </r>
  </si>
  <si>
    <r>
      <rPr>
        <sz val="11"/>
        <color theme="1"/>
        <rFont val="Times New Roman"/>
        <family val="1"/>
      </rPr>
      <t>►</t>
    </r>
    <r>
      <rPr>
        <u/>
        <sz val="11"/>
        <color theme="1"/>
        <rFont val="Calibri"/>
        <family val="2"/>
        <scheme val="minor"/>
      </rPr>
      <t>Sq. Footage</t>
    </r>
    <r>
      <rPr>
        <sz val="11"/>
        <color theme="1"/>
        <rFont val="Calibri"/>
        <family val="2"/>
        <scheme val="minor"/>
      </rPr>
      <t>: All units of this type have square footage within a small variation of the average of this grouping of units.</t>
    </r>
  </si>
  <si>
    <r>
      <t>►</t>
    </r>
    <r>
      <rPr>
        <u/>
        <sz val="11"/>
        <color theme="1"/>
        <rFont val="Calibri"/>
        <family val="2"/>
        <scheme val="minor"/>
      </rPr>
      <t>Finishes/Amenities</t>
    </r>
    <r>
      <rPr>
        <sz val="11"/>
        <color theme="1"/>
        <rFont val="Calibri"/>
        <family val="1"/>
        <scheme val="minor"/>
      </rPr>
      <t>: All units in this type are substantially similar in terms of unit amenities, fixtures, and finishes.</t>
    </r>
  </si>
  <si>
    <r>
      <t>►</t>
    </r>
    <r>
      <rPr>
        <u/>
        <sz val="11"/>
        <color theme="1"/>
        <rFont val="Calibri"/>
        <family val="2"/>
        <scheme val="minor"/>
      </rPr>
      <t>Configuration</t>
    </r>
    <r>
      <rPr>
        <sz val="11"/>
        <color theme="1"/>
        <rFont val="Calibri"/>
        <family val="1"/>
        <scheme val="minor"/>
      </rPr>
      <t>: There are no other obvious differences between the units, such as add'l. rooms or significant differences in layout.</t>
    </r>
  </si>
  <si>
    <t>PJ Determination: Units Comparable?</t>
  </si>
  <si>
    <t>Return to Selection of Method &amp; Project Information Page</t>
  </si>
  <si>
    <t>Starting point</t>
  </si>
  <si>
    <r>
      <t xml:space="preserve">HOME Units  </t>
    </r>
    <r>
      <rPr>
        <sz val="11"/>
        <color theme="1"/>
        <rFont val="Wingdings"/>
        <charset val="2"/>
      </rPr>
      <t>à</t>
    </r>
    <r>
      <rPr>
        <sz val="7.7"/>
        <color theme="1"/>
        <rFont val="Calibri"/>
        <family val="2"/>
      </rPr>
      <t xml:space="preserve"> </t>
    </r>
    <r>
      <rPr>
        <sz val="11"/>
        <color theme="1"/>
        <rFont val="Calibri"/>
        <family val="2"/>
      </rPr>
      <t>Funding</t>
    </r>
  </si>
  <si>
    <t>Assign Relocation Exclusively to HOME Units?</t>
  </si>
  <si>
    <t>Maximum Subsidy by Unit Size</t>
  </si>
  <si>
    <t>Calculated Gross Resident Sq. Footage</t>
  </si>
  <si>
    <t>Proposed HOME Investment-Determine Unit Designations</t>
  </si>
  <si>
    <r>
      <rPr>
        <i/>
        <sz val="11"/>
        <color theme="4" tint="-0.499984740745262"/>
        <rFont val="Wingdings"/>
        <charset val="2"/>
      </rPr>
      <t>ã</t>
    </r>
    <r>
      <rPr>
        <i/>
        <sz val="11"/>
        <color theme="4" tint="-0.499984740745262"/>
        <rFont val="Calibri"/>
        <family val="2"/>
        <scheme val="minor"/>
      </rPr>
      <t>Right click and unhide lines 20-29 to open additional rows as needed.</t>
    </r>
  </si>
  <si>
    <t>BRs</t>
  </si>
  <si>
    <t>BRs/ Baths</t>
  </si>
  <si>
    <t>Hybrid Method - $ Needed</t>
  </si>
  <si>
    <t>No. of BRs</t>
  </si>
  <si>
    <t>Assign Units - Each HOME unit gets its own line below</t>
  </si>
  <si>
    <t>Comparability &amp; Selection of Method Worksheet</t>
  </si>
  <si>
    <r>
      <t xml:space="preserve">See instructions in several columns to the right </t>
    </r>
    <r>
      <rPr>
        <b/>
        <i/>
        <sz val="14"/>
        <color rgb="FFFF0000"/>
        <rFont val="Times New Roman"/>
        <family val="1"/>
      </rPr>
      <t>→</t>
    </r>
  </si>
  <si>
    <t>HOME &amp; HTF Subsidy limits:</t>
  </si>
  <si>
    <t>https://www.hudexchange.info/programs/home/home-income-limits/</t>
  </si>
  <si>
    <t>https://www.hudexchange.info/programs/htf/htf-income-limits/?filter_Year=2019&amp;filter_Scope=State&amp;filter_State=NE&amp;program=HTF&amp;group=IncomeLmts</t>
  </si>
  <si>
    <t>LIHTC/DED Joint Application</t>
  </si>
  <si>
    <t>https://www.hudexchange.info/programs/home/using-the-home-cost-allocation-tool-case-studies-and-demonstration/</t>
  </si>
  <si>
    <t>Online instructions can be found here:</t>
  </si>
  <si>
    <t xml:space="preserve">Please include the entire workbook in the excel format with your application documents. </t>
  </si>
  <si>
    <t>Contact Information for assistance:</t>
  </si>
  <si>
    <t>Nebraska Department of Economic Development</t>
  </si>
  <si>
    <t>Mechele Grimes</t>
  </si>
  <si>
    <t xml:space="preserve">The blue tabs are information on how to use the spreadsheet that includes subsidy and rent limits. The green tab is required to complete and include instructions to the far right.  The bottom of the page Section 3- Cost of Allocation will determine what yellow sheet you can use next.  The green tab is required and one other tab will also need to be completed.  </t>
  </si>
  <si>
    <t xml:space="preserve">Applicants - the excel tool to assist in the amount of subsidy and #of HOME/HTF assisted units needed for your multi-unit rental projects as required by CPD Notice 16-15.  The tool will guide your decision about what method of costs allocation is most appropriate to a given project and includes "method-specific" worksheets that can be used to ensure that the correct number HOME/HTF units in the project is commensurate with the number and type of units designated as HOME/HTF assisted and subject to HOME/HTF income and rent restrictions.  Please complete this workbook prior to completing the Exhibit 111. </t>
  </si>
  <si>
    <r>
      <t>CELL</t>
    </r>
    <r>
      <rPr>
        <sz val="11"/>
        <color rgb="FF595959"/>
        <rFont val="Calibri"/>
        <family val="2"/>
        <scheme val="minor"/>
      </rPr>
      <t xml:space="preserve">  </t>
    </r>
    <r>
      <rPr>
        <sz val="10"/>
        <color rgb="FF595959"/>
        <rFont val="Calibri"/>
        <family val="2"/>
        <scheme val="minor"/>
      </rPr>
      <t>402-309-4536</t>
    </r>
  </si>
  <si>
    <t>Cassandra Stark</t>
  </si>
  <si>
    <t>Housing Specialist – HOME Program</t>
  </si>
  <si>
    <t>Housing Specialist – National Housing Trust Fund (HTF) Program</t>
  </si>
  <si>
    <t>245 Fallbrook Blvd, Suite 002</t>
  </si>
  <si>
    <t>Lincoln, NE 68521</t>
  </si>
  <si>
    <t>Mechele.Grimes@Nebraska.gov</t>
  </si>
  <si>
    <t>Cassandra.Stark@Nebraska.gov</t>
  </si>
  <si>
    <t>CELL  531-207-2890</t>
  </si>
  <si>
    <t>https://opportunity.nebraska.gov/programs/housing/home/</t>
  </si>
  <si>
    <t>2024 HOME Maximum limits will be available approximately April of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</si>
</sst>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 #,##0_);_(* \(#,##0\);_(* &quot;-&quot;??_);_(@_)"/>
    <numFmt numFmtId="165" formatCode="0.000%"/>
    <numFmt numFmtId="166" formatCode="0.0"/>
    <numFmt numFmtId="167" formatCode="0;\-0;&quot;-&quot;"/>
    <numFmt numFmtId="168" formatCode="0.000;\-0.000;&quot;-&quot;"/>
  </numFmts>
  <fonts count="27">
    <font>
      <sz val="11"/>
      <color theme="1"/>
      <name val="Calibri"/>
      <family val="2"/>
      <scheme val="minor"/>
    </font>
    <font>
      <sz val="11"/>
      <color theme="1"/>
      <name val="Calibri"/>
      <family val="2"/>
      <scheme val="minor"/>
    </font>
    <font>
      <b/>
      <sz val="11"/>
      <color theme="1"/>
      <name val="Calibri"/>
      <family val="2"/>
      <scheme val="minor"/>
    </font>
    <font>
      <b/>
      <i/>
      <sz val="11"/>
      <color theme="1"/>
      <name val="Calibri"/>
      <family val="2"/>
      <scheme val="minor"/>
    </font>
    <font>
      <sz val="11"/>
      <color rgb="FFFF0000"/>
      <name val="Calibri"/>
      <family val="2"/>
      <scheme val="minor"/>
    </font>
    <font>
      <b/>
      <sz val="14"/>
      <color theme="1"/>
      <name val="Calibri"/>
      <family val="2"/>
      <scheme val="minor"/>
    </font>
    <font>
      <sz val="11"/>
      <name val="Calibri"/>
      <family val="2"/>
      <scheme val="minor"/>
    </font>
    <font>
      <sz val="11"/>
      <color theme="1"/>
      <name val="Times New Roman"/>
      <family val="1"/>
    </font>
    <font>
      <sz val="11"/>
      <color theme="1"/>
      <name val="Calibri"/>
      <family val="1"/>
      <scheme val="minor"/>
    </font>
    <font>
      <u/>
      <sz val="11"/>
      <color theme="1"/>
      <name val="Calibri"/>
      <family val="2"/>
      <scheme val="minor"/>
    </font>
    <font>
      <u/>
      <sz val="11"/>
      <color theme="10"/>
      <name val="Calibri"/>
      <family val="2"/>
      <scheme val="minor"/>
    </font>
    <font>
      <u/>
      <sz val="11"/>
      <color theme="11"/>
      <name val="Calibri"/>
      <family val="2"/>
      <scheme val="minor"/>
    </font>
    <font>
      <sz val="11"/>
      <color theme="1"/>
      <name val="Wingdings"/>
      <charset val="2"/>
    </font>
    <font>
      <sz val="7.7"/>
      <color theme="1"/>
      <name val="Calibri"/>
      <family val="2"/>
    </font>
    <font>
      <sz val="11"/>
      <color theme="1"/>
      <name val="Calibri"/>
      <family val="2"/>
    </font>
    <font>
      <b/>
      <i/>
      <sz val="11"/>
      <color rgb="FFFF0000"/>
      <name val="Calibri"/>
      <family val="2"/>
      <scheme val="minor"/>
    </font>
    <font>
      <i/>
      <sz val="11"/>
      <color theme="4" tint="-0.499984740745262"/>
      <name val="Calibri"/>
      <family val="2"/>
      <charset val="2"/>
      <scheme val="minor"/>
    </font>
    <font>
      <i/>
      <sz val="11"/>
      <color theme="4" tint="-0.499984740745262"/>
      <name val="Wingdings"/>
      <charset val="2"/>
    </font>
    <font>
      <i/>
      <sz val="11"/>
      <color theme="4" tint="-0.499984740745262"/>
      <name val="Calibri"/>
      <family val="2"/>
      <scheme val="minor"/>
    </font>
    <font>
      <sz val="11"/>
      <color theme="4" tint="-0.499984740745262"/>
      <name val="Calibri"/>
      <family val="2"/>
      <scheme val="minor"/>
    </font>
    <font>
      <b/>
      <i/>
      <sz val="14"/>
      <color rgb="FFFF0000"/>
      <name val="Calibri"/>
      <family val="2"/>
      <scheme val="minor"/>
    </font>
    <font>
      <b/>
      <i/>
      <sz val="14"/>
      <color rgb="FFFF0000"/>
      <name val="Times New Roman"/>
      <family val="1"/>
    </font>
    <font>
      <sz val="8"/>
      <color rgb="FF333333"/>
      <name val="Calibri"/>
      <family val="2"/>
      <scheme val="minor"/>
    </font>
    <font>
      <sz val="10"/>
      <color rgb="FF595959"/>
      <name val="Calibri"/>
      <family val="2"/>
      <scheme val="minor"/>
    </font>
    <font>
      <sz val="7"/>
      <color rgb="FF595959"/>
      <name val="Calibri"/>
      <family val="2"/>
      <scheme val="minor"/>
    </font>
    <font>
      <sz val="11"/>
      <color rgb="FF595959"/>
      <name val="Calibri"/>
      <family val="2"/>
      <scheme val="minor"/>
    </font>
    <font>
      <sz val="9"/>
      <color rgb="FF595959"/>
      <name val="Calibri"/>
      <family val="2"/>
      <scheme val="minor"/>
    </font>
  </fonts>
  <fills count="6">
    <fill>
      <patternFill patternType="none"/>
    </fill>
    <fill>
      <patternFill patternType="gray125"/>
    </fill>
    <fill>
      <patternFill patternType="solid">
        <fgColor rgb="FFFFFF99"/>
        <bgColor indexed="64"/>
      </patternFill>
    </fill>
    <fill>
      <patternFill patternType="solid">
        <fgColor theme="0" tint="-0.34998626667073579"/>
        <bgColor indexed="64"/>
      </patternFill>
    </fill>
    <fill>
      <patternFill patternType="solid">
        <fgColor theme="6" tint="0.59999389629810485"/>
        <bgColor indexed="64"/>
      </patternFill>
    </fill>
    <fill>
      <patternFill patternType="solid">
        <fgColor theme="0" tint="-0.14999847407452621"/>
        <bgColor indexed="64"/>
      </patternFill>
    </fill>
  </fills>
  <borders count="16">
    <border>
      <left/>
      <right/>
      <top/>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10" fillId="0" borderId="0" applyNumberFormat="0" applyFill="0" applyBorder="0" applyAlignment="0" applyProtection="0"/>
    <xf numFmtId="0" fontId="11" fillId="0" borderId="0" applyNumberFormat="0" applyFill="0" applyBorder="0" applyAlignment="0" applyProtection="0"/>
  </cellStyleXfs>
  <cellXfs count="191">
    <xf numFmtId="0" fontId="0" fillId="0" borderId="0" xfId="0"/>
    <xf numFmtId="164" fontId="0" fillId="0" borderId="0" xfId="1" applyNumberFormat="1" applyFont="1"/>
    <xf numFmtId="164" fontId="0" fillId="0" borderId="0" xfId="0" applyNumberFormat="1"/>
    <xf numFmtId="0" fontId="0" fillId="0" borderId="0" xfId="0" applyAlignment="1">
      <alignment horizontal="center" wrapText="1"/>
    </xf>
    <xf numFmtId="0" fontId="0" fillId="3" borderId="0" xfId="0" applyFill="1"/>
    <xf numFmtId="0" fontId="0" fillId="3" borderId="1" xfId="0" applyFill="1" applyBorder="1"/>
    <xf numFmtId="0" fontId="0" fillId="3" borderId="2" xfId="0" applyFill="1" applyBorder="1"/>
    <xf numFmtId="0" fontId="4" fillId="0" borderId="0" xfId="0" applyFont="1"/>
    <xf numFmtId="0" fontId="6" fillId="0" borderId="0" xfId="0" applyFont="1"/>
    <xf numFmtId="0" fontId="0" fillId="0" borderId="3" xfId="0" applyBorder="1"/>
    <xf numFmtId="164" fontId="0" fillId="0" borderId="3" xfId="1" applyNumberFormat="1" applyFont="1" applyBorder="1"/>
    <xf numFmtId="0" fontId="0" fillId="0" borderId="3" xfId="0" applyBorder="1" applyAlignment="1">
      <alignment wrapText="1"/>
    </xf>
    <xf numFmtId="0" fontId="0" fillId="0" borderId="3" xfId="0" applyBorder="1" applyAlignment="1">
      <alignment horizontal="center" wrapText="1"/>
    </xf>
    <xf numFmtId="164" fontId="0" fillId="0" borderId="3" xfId="1" applyNumberFormat="1" applyFont="1" applyBorder="1" applyAlignment="1">
      <alignment horizontal="center" wrapText="1"/>
    </xf>
    <xf numFmtId="0" fontId="0" fillId="0" borderId="4" xfId="0" applyBorder="1" applyAlignment="1">
      <alignment horizontal="center" wrapText="1"/>
    </xf>
    <xf numFmtId="164" fontId="2" fillId="0" borderId="3" xfId="1" applyNumberFormat="1" applyFont="1" applyBorder="1"/>
    <xf numFmtId="0" fontId="0" fillId="0" borderId="0" xfId="0" applyBorder="1"/>
    <xf numFmtId="164" fontId="0" fillId="0" borderId="0" xfId="1" applyNumberFormat="1" applyFont="1" applyBorder="1"/>
    <xf numFmtId="0" fontId="0" fillId="0" borderId="0" xfId="0" applyBorder="1" applyAlignment="1">
      <alignment horizontal="center" wrapText="1"/>
    </xf>
    <xf numFmtId="164" fontId="0" fillId="0" borderId="0" xfId="0" applyNumberFormat="1" applyBorder="1"/>
    <xf numFmtId="0" fontId="0" fillId="0" borderId="1" xfId="0" applyBorder="1"/>
    <xf numFmtId="164" fontId="0" fillId="0" borderId="1" xfId="1" applyNumberFormat="1" applyFont="1" applyBorder="1"/>
    <xf numFmtId="0" fontId="2" fillId="0" borderId="5" xfId="0" applyFont="1" applyBorder="1"/>
    <xf numFmtId="0" fontId="0" fillId="0" borderId="5" xfId="0" applyBorder="1"/>
    <xf numFmtId="0" fontId="6" fillId="0" borderId="0" xfId="0" applyFont="1" applyBorder="1"/>
    <xf numFmtId="164" fontId="0" fillId="0" borderId="0" xfId="1" applyNumberFormat="1" applyFont="1"/>
    <xf numFmtId="165" fontId="0" fillId="0" borderId="3" xfId="2" applyNumberFormat="1" applyFont="1" applyBorder="1"/>
    <xf numFmtId="0" fontId="0" fillId="0" borderId="3" xfId="0" applyBorder="1" applyAlignment="1"/>
    <xf numFmtId="0" fontId="0" fillId="0" borderId="4" xfId="0" applyBorder="1"/>
    <xf numFmtId="2" fontId="0" fillId="0" borderId="0" xfId="0" applyNumberFormat="1"/>
    <xf numFmtId="0" fontId="0" fillId="0" borderId="0" xfId="0" applyAlignment="1">
      <alignment horizontal="right"/>
    </xf>
    <xf numFmtId="0" fontId="0" fillId="4" borderId="0" xfId="0" applyFill="1"/>
    <xf numFmtId="0" fontId="2" fillId="0" borderId="0" xfId="0" applyFont="1"/>
    <xf numFmtId="0" fontId="8" fillId="0" borderId="0" xfId="0" applyFont="1" applyFill="1" applyBorder="1" applyAlignment="1">
      <alignment horizontal="left"/>
    </xf>
    <xf numFmtId="0" fontId="9" fillId="0" borderId="0" xfId="0" applyFont="1" applyFill="1" applyBorder="1" applyAlignment="1">
      <alignment horizontal="left"/>
    </xf>
    <xf numFmtId="0" fontId="0" fillId="4" borderId="0" xfId="0" quotePrefix="1" applyFill="1"/>
    <xf numFmtId="0" fontId="0" fillId="0" borderId="3" xfId="0" applyBorder="1" applyAlignment="1">
      <alignment horizontal="center"/>
    </xf>
    <xf numFmtId="164" fontId="0" fillId="0" borderId="6" xfId="0" applyNumberFormat="1" applyBorder="1" applyAlignment="1">
      <alignment horizontal="center"/>
    </xf>
    <xf numFmtId="164" fontId="2" fillId="0" borderId="6" xfId="1" applyNumberFormat="1" applyFont="1" applyBorder="1" applyAlignment="1">
      <alignment horizontal="center"/>
    </xf>
    <xf numFmtId="0" fontId="0" fillId="0" borderId="4" xfId="0" applyBorder="1" applyAlignment="1">
      <alignment horizontal="center"/>
    </xf>
    <xf numFmtId="164" fontId="0" fillId="0" borderId="3" xfId="1" applyNumberFormat="1" applyFont="1" applyBorder="1" applyAlignment="1">
      <alignment horizontal="center"/>
    </xf>
    <xf numFmtId="164" fontId="0" fillId="5" borderId="0" xfId="0" applyNumberFormat="1" applyFill="1"/>
    <xf numFmtId="0" fontId="0" fillId="0" borderId="0" xfId="0" applyAlignment="1">
      <alignment horizontal="center"/>
    </xf>
    <xf numFmtId="0" fontId="0" fillId="0" borderId="0" xfId="0" applyFill="1" applyBorder="1" applyAlignment="1">
      <alignment horizontal="center" wrapText="1"/>
    </xf>
    <xf numFmtId="0" fontId="0" fillId="0" borderId="0" xfId="0" applyFont="1" applyFill="1" applyBorder="1" applyAlignment="1">
      <alignment horizontal="left"/>
    </xf>
    <xf numFmtId="0" fontId="11" fillId="0" borderId="0" xfId="4" applyFill="1" applyBorder="1"/>
    <xf numFmtId="43" fontId="0" fillId="0" borderId="3" xfId="1" applyNumberFormat="1" applyFont="1" applyFill="1" applyBorder="1"/>
    <xf numFmtId="164" fontId="0" fillId="0" borderId="4" xfId="1" applyNumberFormat="1" applyFont="1" applyFill="1" applyBorder="1"/>
    <xf numFmtId="164" fontId="0" fillId="0" borderId="3" xfId="1" applyNumberFormat="1" applyFont="1" applyBorder="1" applyAlignment="1">
      <alignment horizontal="right"/>
    </xf>
    <xf numFmtId="0" fontId="0" fillId="0" borderId="12" xfId="0" applyBorder="1" applyAlignment="1">
      <alignment horizontal="center"/>
    </xf>
    <xf numFmtId="0" fontId="2" fillId="0" borderId="2" xfId="0" applyFont="1" applyBorder="1"/>
    <xf numFmtId="0" fontId="0" fillId="0" borderId="10" xfId="0" applyBorder="1" applyAlignment="1">
      <alignment horizontal="center"/>
    </xf>
    <xf numFmtId="0" fontId="0" fillId="0" borderId="13" xfId="0" applyBorder="1" applyAlignment="1">
      <alignment horizontal="center"/>
    </xf>
    <xf numFmtId="164" fontId="2" fillId="0" borderId="3" xfId="1" applyNumberFormat="1" applyFont="1" applyBorder="1" applyAlignment="1">
      <alignment horizontal="center"/>
    </xf>
    <xf numFmtId="0" fontId="6" fillId="0" borderId="12" xfId="0" applyFont="1" applyBorder="1"/>
    <xf numFmtId="0" fontId="6" fillId="0" borderId="2" xfId="0" applyFont="1" applyBorder="1"/>
    <xf numFmtId="0" fontId="6" fillId="0" borderId="10" xfId="0" applyFont="1" applyBorder="1"/>
    <xf numFmtId="0" fontId="0" fillId="0" borderId="13" xfId="0" applyBorder="1"/>
    <xf numFmtId="0" fontId="10" fillId="0" borderId="0" xfId="3" quotePrefix="1" applyBorder="1"/>
    <xf numFmtId="164" fontId="0" fillId="0" borderId="6" xfId="1" applyNumberFormat="1" applyFont="1" applyBorder="1" applyAlignment="1">
      <alignment horizontal="center"/>
    </xf>
    <xf numFmtId="167" fontId="0" fillId="0" borderId="3" xfId="0" applyNumberFormat="1" applyBorder="1" applyAlignment="1">
      <alignment horizontal="center"/>
    </xf>
    <xf numFmtId="167" fontId="0" fillId="0" borderId="3" xfId="0" applyNumberFormat="1" applyBorder="1" applyAlignment="1">
      <alignment horizontal="left"/>
    </xf>
    <xf numFmtId="168" fontId="0" fillId="0" borderId="3" xfId="0" applyNumberFormat="1" applyBorder="1" applyAlignment="1">
      <alignment horizontal="center"/>
    </xf>
    <xf numFmtId="0" fontId="0" fillId="0" borderId="15" xfId="0" applyBorder="1" applyAlignment="1">
      <alignment horizontal="center"/>
    </xf>
    <xf numFmtId="0" fontId="0" fillId="0" borderId="5" xfId="0" applyFill="1" applyBorder="1" applyAlignment="1">
      <alignment horizontal="right"/>
    </xf>
    <xf numFmtId="0" fontId="2" fillId="0" borderId="9" xfId="0" applyFont="1" applyBorder="1"/>
    <xf numFmtId="0" fontId="15" fillId="0" borderId="0" xfId="0" applyFont="1" applyBorder="1"/>
    <xf numFmtId="0" fontId="15" fillId="0" borderId="0" xfId="0" applyFont="1"/>
    <xf numFmtId="0" fontId="0" fillId="0" borderId="3" xfId="0" applyBorder="1"/>
    <xf numFmtId="0" fontId="0" fillId="0" borderId="1" xfId="0" applyBorder="1"/>
    <xf numFmtId="0" fontId="0" fillId="0" borderId="2" xfId="0" applyBorder="1"/>
    <xf numFmtId="0" fontId="0" fillId="0" borderId="15" xfId="0" applyBorder="1"/>
    <xf numFmtId="0" fontId="0" fillId="0" borderId="6" xfId="0" applyBorder="1" applyAlignment="1">
      <alignment horizontal="center"/>
    </xf>
    <xf numFmtId="0" fontId="0" fillId="0" borderId="9" xfId="0" applyBorder="1" applyAlignment="1">
      <alignment horizontal="center"/>
    </xf>
    <xf numFmtId="0" fontId="0" fillId="0" borderId="4" xfId="0" applyBorder="1" applyAlignment="1">
      <alignment horizontal="center"/>
    </xf>
    <xf numFmtId="0" fontId="0" fillId="0" borderId="8" xfId="0" applyBorder="1"/>
    <xf numFmtId="0" fontId="0" fillId="0" borderId="3" xfId="0" applyBorder="1" applyAlignment="1">
      <alignment horizontal="center"/>
    </xf>
    <xf numFmtId="0" fontId="5" fillId="0" borderId="0" xfId="0" applyFont="1"/>
    <xf numFmtId="0" fontId="0" fillId="0" borderId="5" xfId="0" applyBorder="1" applyAlignment="1">
      <alignment horizontal="right"/>
    </xf>
    <xf numFmtId="0" fontId="0" fillId="0" borderId="11" xfId="0" applyBorder="1"/>
    <xf numFmtId="0" fontId="0" fillId="0" borderId="13" xfId="0" applyBorder="1"/>
    <xf numFmtId="0" fontId="0" fillId="0" borderId="14" xfId="0" applyBorder="1"/>
    <xf numFmtId="164" fontId="2" fillId="0" borderId="6" xfId="1" applyNumberFormat="1" applyFont="1" applyBorder="1" applyAlignment="1">
      <alignment horizontal="center"/>
    </xf>
    <xf numFmtId="0" fontId="0" fillId="0" borderId="0" xfId="0" applyBorder="1" applyAlignment="1">
      <alignment horizontal="center"/>
    </xf>
    <xf numFmtId="0" fontId="0" fillId="2" borderId="3" xfId="0" applyFill="1" applyBorder="1" applyAlignment="1" applyProtection="1">
      <alignment horizontal="center"/>
      <protection locked="0"/>
    </xf>
    <xf numFmtId="0" fontId="0" fillId="2" borderId="3" xfId="0" applyFill="1" applyBorder="1" applyProtection="1">
      <protection locked="0"/>
    </xf>
    <xf numFmtId="166" fontId="0" fillId="2" borderId="3" xfId="0" applyNumberFormat="1" applyFill="1" applyBorder="1" applyAlignment="1" applyProtection="1">
      <alignment horizontal="center"/>
      <protection locked="0"/>
    </xf>
    <xf numFmtId="164" fontId="0" fillId="2" borderId="4" xfId="1" applyNumberFormat="1" applyFont="1" applyFill="1" applyBorder="1" applyProtection="1">
      <protection locked="0"/>
    </xf>
    <xf numFmtId="164" fontId="0" fillId="2" borderId="3" xfId="1" applyNumberFormat="1" applyFont="1" applyFill="1" applyBorder="1" applyProtection="1">
      <protection locked="0"/>
    </xf>
    <xf numFmtId="164" fontId="2" fillId="2" borderId="3" xfId="1" applyNumberFormat="1" applyFont="1" applyFill="1" applyBorder="1" applyProtection="1">
      <protection locked="0"/>
    </xf>
    <xf numFmtId="0" fontId="0" fillId="2" borderId="3" xfId="0" applyFill="1" applyBorder="1" applyAlignment="1" applyProtection="1">
      <alignment horizontal="right"/>
      <protection locked="0"/>
    </xf>
    <xf numFmtId="164" fontId="1" fillId="2" borderId="3" xfId="1" applyNumberFormat="1" applyFont="1" applyFill="1" applyBorder="1" applyProtection="1">
      <protection locked="0"/>
    </xf>
    <xf numFmtId="16" fontId="0" fillId="2" borderId="3" xfId="0" applyNumberFormat="1" applyFill="1" applyBorder="1" applyProtection="1">
      <protection locked="0"/>
    </xf>
    <xf numFmtId="0" fontId="5" fillId="0" borderId="0" xfId="0" applyFont="1" applyAlignment="1">
      <alignment horizontal="left"/>
    </xf>
    <xf numFmtId="0" fontId="0" fillId="2" borderId="3" xfId="0" applyFill="1" applyBorder="1" applyProtection="1">
      <protection locked="0"/>
    </xf>
    <xf numFmtId="164" fontId="0" fillId="2" borderId="4" xfId="1" applyNumberFormat="1" applyFont="1" applyFill="1" applyBorder="1" applyProtection="1">
      <protection locked="0"/>
    </xf>
    <xf numFmtId="0" fontId="20" fillId="0" borderId="0" xfId="0" applyFont="1" applyAlignment="1">
      <alignment horizontal="left"/>
    </xf>
    <xf numFmtId="0" fontId="10" fillId="0" borderId="0" xfId="3"/>
    <xf numFmtId="0" fontId="0" fillId="0" borderId="0" xfId="0" applyAlignment="1">
      <alignment horizontal="left"/>
    </xf>
    <xf numFmtId="0" fontId="0" fillId="0" borderId="0" xfId="0" applyFont="1"/>
    <xf numFmtId="0" fontId="0" fillId="0" borderId="0" xfId="0" applyFont="1" applyAlignment="1">
      <alignment horizontal="left"/>
    </xf>
    <xf numFmtId="0" fontId="10" fillId="0" borderId="0" xfId="3" applyFont="1"/>
    <xf numFmtId="0" fontId="22" fillId="0" borderId="0" xfId="0" applyFont="1" applyAlignment="1">
      <alignment wrapText="1"/>
    </xf>
    <xf numFmtId="0" fontId="23" fillId="0" borderId="0" xfId="0" applyFont="1" applyAlignment="1">
      <alignment vertical="center"/>
    </xf>
    <xf numFmtId="0" fontId="24" fillId="0" borderId="0" xfId="0" applyFont="1"/>
    <xf numFmtId="0" fontId="25" fillId="0" borderId="0" xfId="0" applyFont="1" applyAlignment="1">
      <alignment vertical="center"/>
    </xf>
    <xf numFmtId="0" fontId="26" fillId="0" borderId="0" xfId="0" applyFont="1" applyAlignment="1">
      <alignment vertical="center"/>
    </xf>
    <xf numFmtId="0" fontId="10" fillId="0" borderId="0" xfId="3"/>
    <xf numFmtId="0" fontId="10" fillId="0" borderId="0" xfId="3" applyAlignment="1">
      <alignment vertical="center"/>
    </xf>
    <xf numFmtId="0" fontId="26" fillId="0" borderId="0" xfId="0" applyFont="1"/>
    <xf numFmtId="0" fontId="0" fillId="0" borderId="0" xfId="0" applyFont="1" applyAlignment="1">
      <alignment horizontal="left" wrapText="1"/>
    </xf>
    <xf numFmtId="0" fontId="0" fillId="0" borderId="0" xfId="0" applyFont="1" applyAlignment="1">
      <alignment wrapText="1"/>
    </xf>
    <xf numFmtId="0" fontId="5" fillId="0" borderId="0" xfId="0" applyFont="1" applyAlignment="1">
      <alignment horizontal="left"/>
    </xf>
    <xf numFmtId="164" fontId="2" fillId="0" borderId="5" xfId="0" applyNumberFormat="1" applyFont="1" applyFill="1" applyBorder="1"/>
    <xf numFmtId="0" fontId="11" fillId="0" borderId="3" xfId="4" applyFill="1" applyBorder="1"/>
    <xf numFmtId="0" fontId="11" fillId="0" borderId="4" xfId="4" applyFill="1" applyBorder="1"/>
    <xf numFmtId="0" fontId="11" fillId="0" borderId="3" xfId="4" applyBorder="1"/>
    <xf numFmtId="0" fontId="11" fillId="0" borderId="4" xfId="4" applyBorder="1"/>
    <xf numFmtId="0" fontId="6" fillId="0" borderId="4" xfId="4" applyFont="1" applyBorder="1"/>
    <xf numFmtId="0" fontId="6" fillId="0" borderId="5" xfId="4" applyFont="1" applyBorder="1"/>
    <xf numFmtId="0" fontId="6" fillId="0" borderId="9" xfId="4" applyFont="1" applyBorder="1"/>
    <xf numFmtId="49" fontId="0" fillId="2" borderId="4" xfId="1" applyNumberFormat="1" applyFont="1" applyFill="1" applyBorder="1" applyAlignment="1" applyProtection="1">
      <protection locked="0"/>
    </xf>
    <xf numFmtId="49" fontId="0" fillId="2" borderId="5" xfId="1" applyNumberFormat="1" applyFont="1" applyFill="1" applyBorder="1" applyAlignment="1" applyProtection="1">
      <protection locked="0"/>
    </xf>
    <xf numFmtId="49" fontId="0" fillId="2" borderId="9" xfId="1" applyNumberFormat="1" applyFont="1" applyFill="1" applyBorder="1" applyAlignment="1" applyProtection="1">
      <protection locked="0"/>
    </xf>
    <xf numFmtId="49" fontId="0" fillId="2" borderId="3" xfId="1" applyNumberFormat="1" applyFont="1" applyFill="1" applyBorder="1" applyAlignment="1" applyProtection="1">
      <alignment horizontal="left"/>
      <protection locked="0"/>
    </xf>
    <xf numFmtId="14" fontId="0" fillId="2" borderId="3" xfId="1" applyNumberFormat="1" applyFont="1" applyFill="1" applyBorder="1" applyAlignment="1" applyProtection="1">
      <alignment horizontal="left"/>
      <protection locked="0"/>
    </xf>
    <xf numFmtId="0" fontId="11" fillId="0" borderId="3" xfId="4" applyBorder="1" applyAlignment="1"/>
    <xf numFmtId="0" fontId="0" fillId="0" borderId="6" xfId="0" applyBorder="1" applyAlignment="1">
      <alignment horizontal="center" wrapText="1"/>
    </xf>
    <xf numFmtId="0" fontId="0" fillId="0" borderId="7" xfId="0" applyBorder="1" applyAlignment="1">
      <alignment horizontal="center" wrapText="1"/>
    </xf>
    <xf numFmtId="0" fontId="6" fillId="0" borderId="4" xfId="4" applyFont="1" applyFill="1" applyBorder="1"/>
    <xf numFmtId="0" fontId="6" fillId="0" borderId="5" xfId="4" applyFont="1" applyFill="1" applyBorder="1"/>
    <xf numFmtId="0" fontId="6" fillId="0" borderId="9" xfId="4" applyFont="1" applyFill="1" applyBorder="1"/>
    <xf numFmtId="0" fontId="0" fillId="0" borderId="1" xfId="0" applyBorder="1"/>
    <xf numFmtId="0" fontId="0" fillId="2" borderId="2" xfId="0" applyFill="1" applyBorder="1" applyAlignment="1" applyProtection="1">
      <alignment horizontal="left"/>
      <protection locked="0"/>
    </xf>
    <xf numFmtId="0" fontId="0" fillId="0" borderId="6" xfId="0" applyBorder="1" applyAlignment="1">
      <alignment horizontal="center"/>
    </xf>
    <xf numFmtId="0" fontId="6" fillId="0" borderId="4" xfId="4" applyFont="1" applyBorder="1" applyAlignment="1"/>
    <xf numFmtId="0" fontId="6" fillId="0" borderId="5" xfId="4" applyFont="1" applyBorder="1" applyAlignment="1"/>
    <xf numFmtId="0" fontId="6" fillId="0" borderId="9" xfId="4" applyFont="1" applyBorder="1" applyAlignment="1"/>
    <xf numFmtId="0" fontId="0" fillId="2" borderId="3" xfId="0" applyFill="1" applyBorder="1" applyProtection="1">
      <protection locked="0"/>
    </xf>
    <xf numFmtId="0" fontId="0" fillId="2" borderId="3" xfId="0" applyFont="1" applyFill="1" applyBorder="1" applyProtection="1">
      <protection locked="0"/>
    </xf>
    <xf numFmtId="0" fontId="0" fillId="0" borderId="5" xfId="0" applyBorder="1" applyAlignment="1">
      <alignment horizontal="left"/>
    </xf>
    <xf numFmtId="0" fontId="0" fillId="0" borderId="9" xfId="0" applyBorder="1" applyAlignment="1">
      <alignment horizontal="left"/>
    </xf>
    <xf numFmtId="0" fontId="3" fillId="0" borderId="4" xfId="0" applyFont="1" applyBorder="1" applyAlignment="1">
      <alignment horizontal="left"/>
    </xf>
    <xf numFmtId="0" fontId="3" fillId="0" borderId="5" xfId="0" applyFont="1" applyBorder="1" applyAlignment="1">
      <alignment horizontal="left"/>
    </xf>
    <xf numFmtId="0" fontId="3" fillId="0" borderId="9" xfId="0" applyFont="1" applyBorder="1" applyAlignment="1">
      <alignment horizontal="left"/>
    </xf>
    <xf numFmtId="0" fontId="5" fillId="0" borderId="0" xfId="0" applyFont="1"/>
    <xf numFmtId="0" fontId="2" fillId="0" borderId="4" xfId="0" applyFont="1" applyBorder="1" applyAlignment="1">
      <alignment horizontal="left"/>
    </xf>
    <xf numFmtId="0" fontId="2" fillId="0" borderId="5" xfId="0" applyFont="1" applyBorder="1" applyAlignment="1">
      <alignment horizontal="left"/>
    </xf>
    <xf numFmtId="0" fontId="2" fillId="0" borderId="9" xfId="0" applyFont="1" applyBorder="1" applyAlignment="1">
      <alignment horizontal="left"/>
    </xf>
    <xf numFmtId="0" fontId="2" fillId="0" borderId="5" xfId="0" applyFont="1" applyBorder="1" applyAlignment="1">
      <alignment horizontal="right"/>
    </xf>
    <xf numFmtId="0" fontId="2" fillId="0" borderId="9" xfId="0" applyFont="1" applyBorder="1" applyAlignment="1">
      <alignment horizontal="right"/>
    </xf>
    <xf numFmtId="164" fontId="0" fillId="0" borderId="0" xfId="1" applyNumberFormat="1" applyFont="1" applyFill="1" applyBorder="1" applyAlignment="1">
      <alignment horizontal="left"/>
    </xf>
    <xf numFmtId="164" fontId="0" fillId="0" borderId="11" xfId="1" applyNumberFormat="1" applyFont="1" applyFill="1" applyBorder="1" applyAlignment="1">
      <alignment horizontal="left"/>
    </xf>
    <xf numFmtId="14" fontId="0" fillId="0" borderId="1" xfId="1" applyNumberFormat="1" applyFont="1" applyFill="1" applyBorder="1" applyAlignment="1">
      <alignment horizontal="left"/>
    </xf>
    <xf numFmtId="14" fontId="0" fillId="0" borderId="14" xfId="1" applyNumberFormat="1" applyFont="1" applyFill="1" applyBorder="1" applyAlignment="1">
      <alignment horizontal="left"/>
    </xf>
    <xf numFmtId="0" fontId="0" fillId="0" borderId="4" xfId="0" applyBorder="1" applyAlignment="1">
      <alignment horizontal="center"/>
    </xf>
    <xf numFmtId="0" fontId="0" fillId="0" borderId="5" xfId="0" applyBorder="1" applyAlignment="1">
      <alignment horizontal="center"/>
    </xf>
    <xf numFmtId="0" fontId="0" fillId="0" borderId="9" xfId="0" applyBorder="1" applyAlignment="1">
      <alignment horizontal="center"/>
    </xf>
    <xf numFmtId="0" fontId="0" fillId="0" borderId="6" xfId="0" applyBorder="1"/>
    <xf numFmtId="0" fontId="0" fillId="0" borderId="8" xfId="0" applyBorder="1"/>
    <xf numFmtId="0" fontId="0" fillId="0" borderId="7" xfId="0" applyBorder="1"/>
    <xf numFmtId="164" fontId="0" fillId="0" borderId="4" xfId="1" applyNumberFormat="1" applyFont="1" applyBorder="1" applyAlignment="1">
      <alignment horizontal="center"/>
    </xf>
    <xf numFmtId="164" fontId="0" fillId="0" borderId="9" xfId="1" applyNumberFormat="1" applyFont="1" applyBorder="1" applyAlignment="1">
      <alignment horizontal="center"/>
    </xf>
    <xf numFmtId="164" fontId="0" fillId="2" borderId="4" xfId="1" applyNumberFormat="1" applyFont="1" applyFill="1" applyBorder="1" applyProtection="1">
      <protection locked="0"/>
    </xf>
    <xf numFmtId="164" fontId="0" fillId="2" borderId="9" xfId="1" applyNumberFormat="1" applyFont="1" applyFill="1" applyBorder="1" applyProtection="1">
      <protection locked="0"/>
    </xf>
    <xf numFmtId="164" fontId="2" fillId="0" borderId="8" xfId="1" applyNumberFormat="1" applyFont="1" applyBorder="1" applyAlignment="1">
      <alignment horizontal="center"/>
    </xf>
    <xf numFmtId="0" fontId="16" fillId="0" borderId="4" xfId="0" applyFont="1" applyBorder="1" applyAlignment="1">
      <alignment horizontal="left"/>
    </xf>
    <xf numFmtId="0" fontId="19" fillId="0" borderId="5" xfId="0" applyFont="1" applyBorder="1" applyAlignment="1">
      <alignment horizontal="left"/>
    </xf>
    <xf numFmtId="0" fontId="19" fillId="0" borderId="9" xfId="0" applyFont="1" applyBorder="1" applyAlignment="1">
      <alignment horizontal="left"/>
    </xf>
    <xf numFmtId="0" fontId="0" fillId="0" borderId="3" xfId="0" applyBorder="1" applyAlignment="1">
      <alignment horizontal="center"/>
    </xf>
    <xf numFmtId="0" fontId="0" fillId="2" borderId="3" xfId="0" applyFill="1" applyBorder="1" applyAlignment="1" applyProtection="1">
      <alignment horizontal="left"/>
      <protection locked="0"/>
    </xf>
    <xf numFmtId="0" fontId="2" fillId="0" borderId="4" xfId="0" applyFont="1" applyBorder="1" applyAlignment="1"/>
    <xf numFmtId="0" fontId="2" fillId="0" borderId="5" xfId="0" applyFont="1" applyBorder="1" applyAlignment="1"/>
    <xf numFmtId="0" fontId="2" fillId="0" borderId="9" xfId="0" applyFont="1" applyBorder="1" applyAlignment="1"/>
    <xf numFmtId="0" fontId="10" fillId="0" borderId="0" xfId="3"/>
    <xf numFmtId="0" fontId="0" fillId="0" borderId="4" xfId="0" applyBorder="1" applyAlignment="1">
      <alignment horizontal="center" wrapText="1"/>
    </xf>
    <xf numFmtId="0" fontId="0" fillId="0" borderId="9" xfId="0" applyBorder="1" applyAlignment="1">
      <alignment horizontal="center" wrapText="1"/>
    </xf>
    <xf numFmtId="164" fontId="0" fillId="0" borderId="4" xfId="0" applyNumberFormat="1" applyBorder="1"/>
    <xf numFmtId="164" fontId="0" fillId="0" borderId="9" xfId="0" applyNumberFormat="1" applyBorder="1"/>
    <xf numFmtId="164" fontId="0" fillId="0" borderId="2" xfId="1" applyNumberFormat="1" applyFont="1" applyFill="1" applyBorder="1" applyAlignment="1">
      <alignment horizontal="left"/>
    </xf>
    <xf numFmtId="164" fontId="0" fillId="0" borderId="15" xfId="1" applyNumberFormat="1" applyFont="1" applyFill="1" applyBorder="1" applyAlignment="1">
      <alignment horizontal="left"/>
    </xf>
    <xf numFmtId="0" fontId="0" fillId="0" borderId="5" xfId="0" applyBorder="1" applyAlignment="1">
      <alignment horizontal="right"/>
    </xf>
    <xf numFmtId="164" fontId="0" fillId="0" borderId="3" xfId="0" applyNumberFormat="1" applyBorder="1"/>
    <xf numFmtId="0" fontId="0" fillId="0" borderId="12" xfId="0" applyBorder="1"/>
    <xf numFmtId="0" fontId="0" fillId="0" borderId="15" xfId="0" applyBorder="1"/>
    <xf numFmtId="0" fontId="0" fillId="0" borderId="10" xfId="0" applyBorder="1"/>
    <xf numFmtId="0" fontId="0" fillId="0" borderId="11" xfId="0" applyBorder="1"/>
    <xf numFmtId="0" fontId="0" fillId="0" borderId="13" xfId="0" applyBorder="1"/>
    <xf numFmtId="0" fontId="0" fillId="0" borderId="14" xfId="0" applyBorder="1"/>
    <xf numFmtId="164" fontId="0" fillId="0" borderId="4" xfId="1" applyNumberFormat="1" applyFont="1" applyBorder="1" applyAlignment="1">
      <alignment horizontal="center" wrapText="1"/>
    </xf>
    <xf numFmtId="164" fontId="0" fillId="0" borderId="9" xfId="1" applyNumberFormat="1" applyFont="1" applyBorder="1" applyAlignment="1">
      <alignment horizontal="center" wrapText="1"/>
    </xf>
  </cellXfs>
  <cellStyles count="5">
    <cellStyle name="Comma" xfId="1" builtinId="3"/>
    <cellStyle name="Followed Hyperlink" xfId="4" builtinId="9"/>
    <cellStyle name="Hyperlink" xfId="3" builtinId="8"/>
    <cellStyle name="Normal" xfId="0" builtinId="0"/>
    <cellStyle name="Percent" xfId="2" builtinId="5"/>
  </cellStyles>
  <dxfs count="11">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
      <font>
        <color theme="1" tint="0.34998626667073579"/>
      </font>
      <fill>
        <patternFill>
          <bgColor theme="1" tint="0.34998626667073579"/>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9.jpg"/><Relationship Id="rId13" Type="http://schemas.openxmlformats.org/officeDocument/2006/relationships/image" Target="../media/image14.jpg"/><Relationship Id="rId3" Type="http://schemas.openxmlformats.org/officeDocument/2006/relationships/image" Target="../media/image4.jpg"/><Relationship Id="rId7" Type="http://schemas.openxmlformats.org/officeDocument/2006/relationships/image" Target="../media/image8.jpg"/><Relationship Id="rId12" Type="http://schemas.openxmlformats.org/officeDocument/2006/relationships/image" Target="../media/image13.jpg"/><Relationship Id="rId2" Type="http://schemas.openxmlformats.org/officeDocument/2006/relationships/image" Target="../media/image3.jpg"/><Relationship Id="rId1" Type="http://schemas.openxmlformats.org/officeDocument/2006/relationships/image" Target="../media/image2.jpg"/><Relationship Id="rId6" Type="http://schemas.openxmlformats.org/officeDocument/2006/relationships/image" Target="../media/image7.jpg"/><Relationship Id="rId11" Type="http://schemas.openxmlformats.org/officeDocument/2006/relationships/image" Target="../media/image12.jpg"/><Relationship Id="rId5" Type="http://schemas.openxmlformats.org/officeDocument/2006/relationships/image" Target="../media/image6.jpg"/><Relationship Id="rId10" Type="http://schemas.openxmlformats.org/officeDocument/2006/relationships/image" Target="../media/image11.jpg"/><Relationship Id="rId4" Type="http://schemas.openxmlformats.org/officeDocument/2006/relationships/image" Target="../media/image5.jpg"/><Relationship Id="rId9" Type="http://schemas.openxmlformats.org/officeDocument/2006/relationships/image" Target="../media/image10.jpg"/><Relationship Id="rId14" Type="http://schemas.openxmlformats.org/officeDocument/2006/relationships/image" Target="../media/image15.jpg"/></Relationships>
</file>

<file path=xl/drawings/drawing1.xml><?xml version="1.0" encoding="utf-8"?>
<xdr:wsDr xmlns:xdr="http://schemas.openxmlformats.org/drawingml/2006/spreadsheetDrawing" xmlns:a="http://schemas.openxmlformats.org/drawingml/2006/main">
  <xdr:twoCellAnchor>
    <xdr:from>
      <xdr:col>0</xdr:col>
      <xdr:colOff>66675</xdr:colOff>
      <xdr:row>0</xdr:row>
      <xdr:rowOff>28574</xdr:rowOff>
    </xdr:from>
    <xdr:to>
      <xdr:col>9</xdr:col>
      <xdr:colOff>523875</xdr:colOff>
      <xdr:row>37</xdr:row>
      <xdr:rowOff>38099</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66675" y="28574"/>
          <a:ext cx="5943600" cy="70580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baseline="0">
              <a:solidFill>
                <a:srgbClr val="0070C0"/>
              </a:solidFill>
              <a:effectLst/>
              <a:latin typeface="+mn-lt"/>
              <a:ea typeface="+mn-ea"/>
              <a:cs typeface="+mn-cs"/>
            </a:rPr>
            <a:t>Cost Allocation Tool General Instructions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This workbook has been developed to help HOME Participating Jurisdictions (PJs) conduct and document cost allocation reviews for multi-unit rental projects.  As outlined in CPD Notice 16-15, HOME requires PJs undertake cost allocation for any project in which not all units will be designated as HOME-assisted.  Cost allocation ensures that the HOME investment in a project is commensurate with the number and type of units designated as HOME-assisted and subject to HOME's income and rent restrictions.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This workbook contains several worksheets.  Each worksheet in the tool has specific line-by-line instructions and explanations in text boxes to the right of the main body of the worksheet.  To save paper when printing, the worksheet specific instructions are outside of the pre-set “print area.”  </a:t>
          </a:r>
        </a:p>
        <a:p>
          <a:endParaRPr lang="en-US" sz="1100" b="1" u="sng">
            <a:solidFill>
              <a:schemeClr val="dk1"/>
            </a:solidFill>
            <a:effectLst/>
            <a:latin typeface="+mn-lt"/>
            <a:ea typeface="+mn-ea"/>
            <a:cs typeface="+mn-cs"/>
          </a:endParaRPr>
        </a:p>
        <a:p>
          <a:r>
            <a:rPr lang="en-US" sz="1100" b="1" u="sng">
              <a:solidFill>
                <a:schemeClr val="dk1"/>
              </a:solidFill>
              <a:effectLst/>
              <a:latin typeface="+mn-lt"/>
              <a:ea typeface="+mn-ea"/>
              <a:cs typeface="+mn-cs"/>
            </a:rPr>
            <a:t>The Selection of Method Worksheet should</a:t>
          </a:r>
          <a:r>
            <a:rPr lang="en-US" sz="1100" b="1" u="sng" baseline="0">
              <a:solidFill>
                <a:schemeClr val="dk1"/>
              </a:solidFill>
              <a:effectLst/>
              <a:latin typeface="+mn-lt"/>
              <a:ea typeface="+mn-ea"/>
              <a:cs typeface="+mn-cs"/>
            </a:rPr>
            <a:t> be completed for every project.</a:t>
          </a:r>
          <a:r>
            <a:rPr lang="en-US" sz="1100">
              <a:solidFill>
                <a:schemeClr val="dk1"/>
              </a:solidFill>
              <a:effectLst/>
              <a:latin typeface="+mn-lt"/>
              <a:ea typeface="+mn-ea"/>
              <a:cs typeface="+mn-cs"/>
            </a:rPr>
            <a:t> That sheet helps a PJ to select the appropriate method of cost allocation for a given project.  Based on which method of cost allocation is selected, there are four additional “method-specific” worksheets.  However, </a:t>
          </a:r>
          <a:r>
            <a:rPr lang="en-US" sz="1100" b="1" u="sng">
              <a:solidFill>
                <a:schemeClr val="dk1"/>
              </a:solidFill>
              <a:effectLst/>
              <a:latin typeface="+mn-lt"/>
              <a:ea typeface="+mn-ea"/>
              <a:cs typeface="+mn-cs"/>
            </a:rPr>
            <a:t>only on</a:t>
          </a:r>
          <a:r>
            <a:rPr lang="en-US" sz="1100" b="1">
              <a:solidFill>
                <a:schemeClr val="dk1"/>
              </a:solidFill>
              <a:effectLst/>
              <a:latin typeface="+mn-lt"/>
              <a:ea typeface="+mn-ea"/>
              <a:cs typeface="+mn-cs"/>
            </a:rPr>
            <a:t>e method-specific worksheet should be completed per project</a:t>
          </a:r>
          <a:r>
            <a:rPr lang="en-US" sz="1100">
              <a:solidFill>
                <a:schemeClr val="dk1"/>
              </a:solidFill>
              <a:effectLst/>
              <a:latin typeface="+mn-lt"/>
              <a:ea typeface="+mn-ea"/>
              <a:cs typeface="+mn-cs"/>
            </a:rPr>
            <a:t>.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These vary by method—Standard, Proration, or Hybrid—and by the starting input for the cost allocation review.  The most common starting input is the proposed HOME investment, and the cost allocation review will identify the number and type of “units needed.”  In limited cases, the starting point is a proposed set of HOME-assisted units, and the result of cost allocation will be a potential HOME investment level subject to later underwriting.</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To help guide the use of the workbook, cells are color-coded.  When completing the workbook, users should </a:t>
          </a:r>
          <a:r>
            <a:rPr lang="en-US" sz="1100" b="1" u="sng">
              <a:solidFill>
                <a:schemeClr val="dk1"/>
              </a:solidFill>
              <a:effectLst/>
              <a:latin typeface="+mn-lt"/>
              <a:ea typeface="+mn-ea"/>
              <a:cs typeface="+mn-cs"/>
            </a:rPr>
            <a:t>only enter data in yellow cells</a:t>
          </a:r>
          <a:r>
            <a:rPr lang="en-US" sz="1100">
              <a:solidFill>
                <a:schemeClr val="dk1"/>
              </a:solidFill>
              <a:effectLst/>
              <a:latin typeface="+mn-lt"/>
              <a:ea typeface="+mn-ea"/>
              <a:cs typeface="+mn-cs"/>
            </a:rPr>
            <a:t>.  Data from these cells will then be used in other cells (with no background color) where Excel automatically completes calculations.  In some cases, the yellow input cells have drop-down selections to pick from or data validation checks which limit the opportunity for entry errors.</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To further limit opportunities for error, each worksheet is protected and locked so that users may only enter data into color-coded yellow cells.  While protected, the workbook is not password protected, so advanced Excel users can unlock and customize this tool for their own local use.</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This workbook is provided as a tool for PJs but is not a HUD-required form.  PJs are ultimately responsible for implementing their programs in compliance with HUD rules, and PJs may develop their own local cost allocation tools, including building similar calculations into existing proforma models.  </a:t>
          </a:r>
        </a:p>
        <a:p>
          <a:endParaRPr lang="en-US" sz="1100">
            <a:solidFill>
              <a:schemeClr val="dk1"/>
            </a:solidFill>
            <a:effectLst/>
            <a:latin typeface="+mn-lt"/>
            <a:ea typeface="+mn-ea"/>
            <a:cs typeface="+mn-cs"/>
          </a:endParaRPr>
        </a:p>
        <a:p>
          <a:r>
            <a:rPr lang="en-US" sz="1100" i="1">
              <a:solidFill>
                <a:schemeClr val="dk1"/>
              </a:solidFill>
              <a:effectLst/>
              <a:latin typeface="+mn-lt"/>
              <a:ea typeface="+mn-ea"/>
              <a:cs typeface="+mn-cs"/>
            </a:rPr>
            <a:t>(Rev. 9.14.17)</a:t>
          </a:r>
        </a:p>
        <a:p>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563880</xdr:colOff>
      <xdr:row>5</xdr:row>
      <xdr:rowOff>99060</xdr:rowOff>
    </xdr:from>
    <xdr:to>
      <xdr:col>16</xdr:col>
      <xdr:colOff>400756</xdr:colOff>
      <xdr:row>18</xdr:row>
      <xdr:rowOff>30194</xdr:rowOff>
    </xdr:to>
    <xdr:pic>
      <xdr:nvPicPr>
        <xdr:cNvPr id="2" name="Picture 1">
          <a:extLst>
            <a:ext uri="{FF2B5EF4-FFF2-40B4-BE49-F238E27FC236}">
              <a16:creationId xmlns:a16="http://schemas.microsoft.com/office/drawing/2014/main" id="{9B7F9F91-D82B-4C47-8BE8-B0F2E26EA00D}"/>
            </a:ext>
          </a:extLst>
        </xdr:cNvPr>
        <xdr:cNvPicPr>
          <a:picLocks noChangeAspect="1"/>
        </xdr:cNvPicPr>
      </xdr:nvPicPr>
      <xdr:blipFill>
        <a:blip xmlns:r="http://schemas.openxmlformats.org/officeDocument/2006/relationships" r:embed="rId1"/>
        <a:stretch>
          <a:fillRect/>
        </a:stretch>
      </xdr:blipFill>
      <xdr:spPr>
        <a:xfrm>
          <a:off x="563880" y="1013460"/>
          <a:ext cx="9590476" cy="23085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41</xdr:row>
      <xdr:rowOff>144780</xdr:rowOff>
    </xdr:from>
    <xdr:to>
      <xdr:col>16</xdr:col>
      <xdr:colOff>304800</xdr:colOff>
      <xdr:row>84</xdr:row>
      <xdr:rowOff>57150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7434580"/>
          <a:ext cx="10058400" cy="7553960"/>
        </a:xfrm>
        <a:prstGeom prst="rect">
          <a:avLst/>
        </a:prstGeom>
      </xdr:spPr>
    </xdr:pic>
    <xdr:clientData/>
  </xdr:twoCellAnchor>
  <xdr:twoCellAnchor editAs="oneCell">
    <xdr:from>
      <xdr:col>0</xdr:col>
      <xdr:colOff>0</xdr:colOff>
      <xdr:row>82</xdr:row>
      <xdr:rowOff>144780</xdr:rowOff>
    </xdr:from>
    <xdr:to>
      <xdr:col>16</xdr:col>
      <xdr:colOff>304800</xdr:colOff>
      <xdr:row>125</xdr:row>
      <xdr:rowOff>57150</xdr:rowOff>
    </xdr:to>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15140940"/>
          <a:ext cx="10058400" cy="7772400"/>
        </a:xfrm>
        <a:prstGeom prst="rect">
          <a:avLst/>
        </a:prstGeom>
      </xdr:spPr>
    </xdr:pic>
    <xdr:clientData/>
  </xdr:twoCellAnchor>
  <xdr:twoCellAnchor editAs="oneCell">
    <xdr:from>
      <xdr:col>0</xdr:col>
      <xdr:colOff>0</xdr:colOff>
      <xdr:row>124</xdr:row>
      <xdr:rowOff>30480</xdr:rowOff>
    </xdr:from>
    <xdr:to>
      <xdr:col>16</xdr:col>
      <xdr:colOff>304800</xdr:colOff>
      <xdr:row>166</xdr:row>
      <xdr:rowOff>123825</xdr:rowOff>
    </xdr:to>
    <xdr:pic>
      <xdr:nvPicPr>
        <xdr:cNvPr id="18" name="Picture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22707600"/>
          <a:ext cx="10058400" cy="7772400"/>
        </a:xfrm>
        <a:prstGeom prst="rect">
          <a:avLst/>
        </a:prstGeom>
      </xdr:spPr>
    </xdr:pic>
    <xdr:clientData/>
  </xdr:twoCellAnchor>
  <xdr:twoCellAnchor editAs="oneCell">
    <xdr:from>
      <xdr:col>0</xdr:col>
      <xdr:colOff>0</xdr:colOff>
      <xdr:row>165</xdr:row>
      <xdr:rowOff>15240</xdr:rowOff>
    </xdr:from>
    <xdr:to>
      <xdr:col>16</xdr:col>
      <xdr:colOff>304800</xdr:colOff>
      <xdr:row>207</xdr:row>
      <xdr:rowOff>104775</xdr:rowOff>
    </xdr:to>
    <xdr:pic>
      <xdr:nvPicPr>
        <xdr:cNvPr id="19" name="Picture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30190440"/>
          <a:ext cx="10058400" cy="7772400"/>
        </a:xfrm>
        <a:prstGeom prst="rect">
          <a:avLst/>
        </a:prstGeom>
      </xdr:spPr>
    </xdr:pic>
    <xdr:clientData/>
  </xdr:twoCellAnchor>
  <xdr:twoCellAnchor editAs="oneCell">
    <xdr:from>
      <xdr:col>0</xdr:col>
      <xdr:colOff>0</xdr:colOff>
      <xdr:row>206</xdr:row>
      <xdr:rowOff>53340</xdr:rowOff>
    </xdr:from>
    <xdr:to>
      <xdr:col>16</xdr:col>
      <xdr:colOff>304800</xdr:colOff>
      <xdr:row>248</xdr:row>
      <xdr:rowOff>142875</xdr:rowOff>
    </xdr:to>
    <xdr:pic>
      <xdr:nvPicPr>
        <xdr:cNvPr id="20" name="Pictur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0" y="37726620"/>
          <a:ext cx="10058400" cy="7772400"/>
        </a:xfrm>
        <a:prstGeom prst="rect">
          <a:avLst/>
        </a:prstGeom>
      </xdr:spPr>
    </xdr:pic>
    <xdr:clientData/>
  </xdr:twoCellAnchor>
  <xdr:twoCellAnchor editAs="oneCell">
    <xdr:from>
      <xdr:col>0</xdr:col>
      <xdr:colOff>0</xdr:colOff>
      <xdr:row>247</xdr:row>
      <xdr:rowOff>53340</xdr:rowOff>
    </xdr:from>
    <xdr:to>
      <xdr:col>16</xdr:col>
      <xdr:colOff>304800</xdr:colOff>
      <xdr:row>289</xdr:row>
      <xdr:rowOff>142875</xdr:rowOff>
    </xdr:to>
    <xdr:pic>
      <xdr:nvPicPr>
        <xdr:cNvPr id="21" name="Picture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45224700"/>
          <a:ext cx="10058400" cy="7772400"/>
        </a:xfrm>
        <a:prstGeom prst="rect">
          <a:avLst/>
        </a:prstGeom>
      </xdr:spPr>
    </xdr:pic>
    <xdr:clientData/>
  </xdr:twoCellAnchor>
  <xdr:twoCellAnchor editAs="oneCell">
    <xdr:from>
      <xdr:col>0</xdr:col>
      <xdr:colOff>38100</xdr:colOff>
      <xdr:row>288</xdr:row>
      <xdr:rowOff>15240</xdr:rowOff>
    </xdr:from>
    <xdr:to>
      <xdr:col>16</xdr:col>
      <xdr:colOff>342900</xdr:colOff>
      <xdr:row>330</xdr:row>
      <xdr:rowOff>104775</xdr:rowOff>
    </xdr:to>
    <xdr:pic>
      <xdr:nvPicPr>
        <xdr:cNvPr id="22" name="Picture 21">
          <a:extLst>
            <a:ext uri="{FF2B5EF4-FFF2-40B4-BE49-F238E27FC236}">
              <a16:creationId xmlns:a16="http://schemas.microsoft.com/office/drawing/2014/main" id="{00000000-0008-0000-0300-000016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38100" y="52684680"/>
          <a:ext cx="10058400" cy="7772400"/>
        </a:xfrm>
        <a:prstGeom prst="rect">
          <a:avLst/>
        </a:prstGeom>
      </xdr:spPr>
    </xdr:pic>
    <xdr:clientData/>
  </xdr:twoCellAnchor>
  <xdr:twoCellAnchor editAs="oneCell">
    <xdr:from>
      <xdr:col>0</xdr:col>
      <xdr:colOff>15240</xdr:colOff>
      <xdr:row>329</xdr:row>
      <xdr:rowOff>119520</xdr:rowOff>
    </xdr:from>
    <xdr:to>
      <xdr:col>16</xdr:col>
      <xdr:colOff>323850</xdr:colOff>
      <xdr:row>372</xdr:row>
      <xdr:rowOff>26175</xdr:rowOff>
    </xdr:to>
    <xdr:pic>
      <xdr:nvPicPr>
        <xdr:cNvPr id="23" name="Picture 22">
          <a:extLst>
            <a:ext uri="{FF2B5EF4-FFF2-40B4-BE49-F238E27FC236}">
              <a16:creationId xmlns:a16="http://schemas.microsoft.com/office/drawing/2014/main" id="{00000000-0008-0000-0300-000017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15240" y="60287040"/>
          <a:ext cx="10058400" cy="7772400"/>
        </a:xfrm>
        <a:prstGeom prst="rect">
          <a:avLst/>
        </a:prstGeom>
      </xdr:spPr>
    </xdr:pic>
    <xdr:clientData/>
  </xdr:twoCellAnchor>
  <xdr:twoCellAnchor editAs="oneCell">
    <xdr:from>
      <xdr:col>0</xdr:col>
      <xdr:colOff>0</xdr:colOff>
      <xdr:row>370</xdr:row>
      <xdr:rowOff>106680</xdr:rowOff>
    </xdr:from>
    <xdr:to>
      <xdr:col>16</xdr:col>
      <xdr:colOff>304800</xdr:colOff>
      <xdr:row>413</xdr:row>
      <xdr:rowOff>19050</xdr:rowOff>
    </xdr:to>
    <xdr:pic>
      <xdr:nvPicPr>
        <xdr:cNvPr id="24" name="Picture 23">
          <a:extLst>
            <a:ext uri="{FF2B5EF4-FFF2-40B4-BE49-F238E27FC236}">
              <a16:creationId xmlns:a16="http://schemas.microsoft.com/office/drawing/2014/main" id="{00000000-0008-0000-0300-000018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0" y="67772280"/>
          <a:ext cx="10058400" cy="7772400"/>
        </a:xfrm>
        <a:prstGeom prst="rect">
          <a:avLst/>
        </a:prstGeom>
      </xdr:spPr>
    </xdr:pic>
    <xdr:clientData/>
  </xdr:twoCellAnchor>
  <xdr:twoCellAnchor editAs="oneCell">
    <xdr:from>
      <xdr:col>0</xdr:col>
      <xdr:colOff>0</xdr:colOff>
      <xdr:row>412</xdr:row>
      <xdr:rowOff>12840</xdr:rowOff>
    </xdr:from>
    <xdr:to>
      <xdr:col>16</xdr:col>
      <xdr:colOff>304800</xdr:colOff>
      <xdr:row>454</xdr:row>
      <xdr:rowOff>102375</xdr:rowOff>
    </xdr:to>
    <xdr:pic>
      <xdr:nvPicPr>
        <xdr:cNvPr id="25" name="Picture 24">
          <a:extLst>
            <a:ext uri="{FF2B5EF4-FFF2-40B4-BE49-F238E27FC236}">
              <a16:creationId xmlns:a16="http://schemas.microsoft.com/office/drawing/2014/main" id="{00000000-0008-0000-0300-000019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0" y="75359400"/>
          <a:ext cx="10058400" cy="7772400"/>
        </a:xfrm>
        <a:prstGeom prst="rect">
          <a:avLst/>
        </a:prstGeom>
      </xdr:spPr>
    </xdr:pic>
    <xdr:clientData/>
  </xdr:twoCellAnchor>
  <xdr:twoCellAnchor editAs="oneCell">
    <xdr:from>
      <xdr:col>0</xdr:col>
      <xdr:colOff>0</xdr:colOff>
      <xdr:row>453</xdr:row>
      <xdr:rowOff>30480</xdr:rowOff>
    </xdr:from>
    <xdr:to>
      <xdr:col>16</xdr:col>
      <xdr:colOff>304800</xdr:colOff>
      <xdr:row>495</xdr:row>
      <xdr:rowOff>123825</xdr:rowOff>
    </xdr:to>
    <xdr:pic>
      <xdr:nvPicPr>
        <xdr:cNvPr id="26" name="Picture 25">
          <a:extLst>
            <a:ext uri="{FF2B5EF4-FFF2-40B4-BE49-F238E27FC236}">
              <a16:creationId xmlns:a16="http://schemas.microsoft.com/office/drawing/2014/main" id="{00000000-0008-0000-0300-00001A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tretch>
          <a:fillRect/>
        </a:stretch>
      </xdr:blipFill>
      <xdr:spPr>
        <a:xfrm>
          <a:off x="0" y="82875120"/>
          <a:ext cx="10058400" cy="7772400"/>
        </a:xfrm>
        <a:prstGeom prst="rect">
          <a:avLst/>
        </a:prstGeom>
      </xdr:spPr>
    </xdr:pic>
    <xdr:clientData/>
  </xdr:twoCellAnchor>
  <xdr:twoCellAnchor editAs="oneCell">
    <xdr:from>
      <xdr:col>0</xdr:col>
      <xdr:colOff>0</xdr:colOff>
      <xdr:row>494</xdr:row>
      <xdr:rowOff>111900</xdr:rowOff>
    </xdr:from>
    <xdr:to>
      <xdr:col>16</xdr:col>
      <xdr:colOff>304800</xdr:colOff>
      <xdr:row>537</xdr:row>
      <xdr:rowOff>16650</xdr:rowOff>
    </xdr:to>
    <xdr:pic>
      <xdr:nvPicPr>
        <xdr:cNvPr id="27" name="Picture 26">
          <a:extLst>
            <a:ext uri="{FF2B5EF4-FFF2-40B4-BE49-F238E27FC236}">
              <a16:creationId xmlns:a16="http://schemas.microsoft.com/office/drawing/2014/main" id="{00000000-0008-0000-0300-00001B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tretch>
          <a:fillRect/>
        </a:stretch>
      </xdr:blipFill>
      <xdr:spPr>
        <a:xfrm>
          <a:off x="0" y="90454620"/>
          <a:ext cx="10058400" cy="7772400"/>
        </a:xfrm>
        <a:prstGeom prst="rect">
          <a:avLst/>
        </a:prstGeom>
      </xdr:spPr>
    </xdr:pic>
    <xdr:clientData/>
  </xdr:twoCellAnchor>
  <xdr:twoCellAnchor editAs="oneCell">
    <xdr:from>
      <xdr:col>0</xdr:col>
      <xdr:colOff>0</xdr:colOff>
      <xdr:row>535</xdr:row>
      <xdr:rowOff>129540</xdr:rowOff>
    </xdr:from>
    <xdr:to>
      <xdr:col>16</xdr:col>
      <xdr:colOff>304800</xdr:colOff>
      <xdr:row>578</xdr:row>
      <xdr:rowOff>38100</xdr:rowOff>
    </xdr:to>
    <xdr:pic>
      <xdr:nvPicPr>
        <xdr:cNvPr id="28" name="Picture 27">
          <a:extLst>
            <a:ext uri="{FF2B5EF4-FFF2-40B4-BE49-F238E27FC236}">
              <a16:creationId xmlns:a16="http://schemas.microsoft.com/office/drawing/2014/main" id="{00000000-0008-0000-0300-00001C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tretch>
          <a:fillRect/>
        </a:stretch>
      </xdr:blipFill>
      <xdr:spPr>
        <a:xfrm>
          <a:off x="0" y="97970340"/>
          <a:ext cx="10058400" cy="7772400"/>
        </a:xfrm>
        <a:prstGeom prst="rect">
          <a:avLst/>
        </a:prstGeom>
      </xdr:spPr>
    </xdr:pic>
    <xdr:clientData/>
  </xdr:twoCellAnchor>
  <xdr:twoCellAnchor editAs="oneCell">
    <xdr:from>
      <xdr:col>0</xdr:col>
      <xdr:colOff>0</xdr:colOff>
      <xdr:row>576</xdr:row>
      <xdr:rowOff>111900</xdr:rowOff>
    </xdr:from>
    <xdr:to>
      <xdr:col>16</xdr:col>
      <xdr:colOff>304800</xdr:colOff>
      <xdr:row>619</xdr:row>
      <xdr:rowOff>16650</xdr:rowOff>
    </xdr:to>
    <xdr:pic>
      <xdr:nvPicPr>
        <xdr:cNvPr id="29" name="Picture 28">
          <a:extLst>
            <a:ext uri="{FF2B5EF4-FFF2-40B4-BE49-F238E27FC236}">
              <a16:creationId xmlns:a16="http://schemas.microsoft.com/office/drawing/2014/main" id="{00000000-0008-0000-0300-00001D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tretch>
          <a:fillRect/>
        </a:stretch>
      </xdr:blipFill>
      <xdr:spPr>
        <a:xfrm>
          <a:off x="0" y="105450780"/>
          <a:ext cx="10058400" cy="77724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22</xdr:col>
      <xdr:colOff>44823</xdr:colOff>
      <xdr:row>0</xdr:row>
      <xdr:rowOff>44822</xdr:rowOff>
    </xdr:from>
    <xdr:to>
      <xdr:col>31</xdr:col>
      <xdr:colOff>542364</xdr:colOff>
      <xdr:row>68</xdr:row>
      <xdr:rowOff>112060</xdr:rowOff>
    </xdr:to>
    <xdr:sp macro="" textlink="">
      <xdr:nvSpPr>
        <xdr:cNvPr id="2" name="TextBox 1">
          <a:extLst>
            <a:ext uri="{FF2B5EF4-FFF2-40B4-BE49-F238E27FC236}">
              <a16:creationId xmlns:a16="http://schemas.microsoft.com/office/drawing/2014/main" id="{00000000-0008-0000-0500-000002000000}"/>
            </a:ext>
          </a:extLst>
        </xdr:cNvPr>
        <xdr:cNvSpPr txBox="1"/>
      </xdr:nvSpPr>
      <xdr:spPr>
        <a:xfrm>
          <a:off x="12606617" y="44822"/>
          <a:ext cx="5943600" cy="1392891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mn-lt"/>
              <a:ea typeface="+mn-ea"/>
              <a:cs typeface="+mn-cs"/>
            </a:rPr>
            <a:t>Selection of Method Worksheet Instructions</a:t>
          </a:r>
        </a:p>
        <a:p>
          <a:pPr lvl="0"/>
          <a:r>
            <a:rPr lang="en-US" sz="1100">
              <a:solidFill>
                <a:schemeClr val="dk1"/>
              </a:solidFill>
              <a:effectLst/>
              <a:latin typeface="+mn-lt"/>
              <a:ea typeface="+mn-ea"/>
              <a:cs typeface="+mn-cs"/>
            </a:rPr>
            <a:t>1. Enter the name of the project.  This will automatically feed to the detailed cost allocation worksheet selected.</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2. Enter the address of the project.  This will automatically feed to the detailed cost allocation worksheet selected.</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3. Enter the date of the cost allocation review.  This will automatically feed to the detailed cost allocation worksheet selected.  Note that PJs should update the cost allocation review anytime a project’s sources and/or uses change to ensure that the designation of HOME units remains commensurate with the HOME investment in the project.</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4. On lines 4-13, for each grouping or type of unit, enter the total number of units of this type, a description of the unit type, the number of bedrooms, the number of bathrooms, and the average sq. footage.  Note that for purposes of the cost allocation worksheets, the “type” of unit refers to the physical type, not units classified by income or rent restrictions, population (e.g. senior, family, special needs, etc.) or other such characteristics.</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PJs must also make a determination of whether the units in each group are comparable in terms of the number of bedrooms and bathrooms, the overall unit configuration, the sq. footage, and the finishes and amenities provided.  In the final column, enter the PJ’s determination about whether units are comparable.  Only “Yes” or “No” will be accepted by the worksheet, and there is a dropdown allowing users to select the appropriate response.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14.</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This line will return a comprehensive determination about whether units are “comparable” or “not comparable.”  If a PJ has determined that within </a:t>
          </a:r>
          <a:r>
            <a:rPr lang="en-US" sz="1100" u="sng">
              <a:solidFill>
                <a:schemeClr val="dk1"/>
              </a:solidFill>
              <a:effectLst/>
              <a:latin typeface="+mn-lt"/>
              <a:ea typeface="+mn-ea"/>
              <a:cs typeface="+mn-cs"/>
            </a:rPr>
            <a:t>every</a:t>
          </a:r>
          <a:r>
            <a:rPr lang="en-US" sz="1100">
              <a:solidFill>
                <a:schemeClr val="dk1"/>
              </a:solidFill>
              <a:effectLst/>
              <a:latin typeface="+mn-lt"/>
              <a:ea typeface="+mn-ea"/>
              <a:cs typeface="+mn-cs"/>
            </a:rPr>
            <a:t> grouping or type of units that the units are comparable (for example that all 1-bedroom units are substantially equivalent in terms of bedrooms, bathrooms, overall configuration, total square footage, and finishes), the project as a whole will be labeled “comparable.”  Otherwise, if the project cannot be reasonably broken into groups of comparable units, it will be labeled “not comparable.”  Refer to the Comparability Test Key shown below, and see the discussion of Determining Unit Comparability on page 6 of CPD Notice 16-15 for more detail.</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15. This line calculates the gross residential square footage of the project based on the data entered in lines 4-13 above.  For each “type” of unit it multiplies the number of such units by the average square footage of that unit type and then adds each of these results together to determine the total residential square footage of the project.  Note that this only represents the square footage WITHIN the residential units themselves and not common spaces such as hallways, stairwells, community rooms, common laundry rooms, leasing offices, or the like.  Failure to carefully calculate the average square footage for each unit type – even if those units are not comparable – can result in errors.</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16. The input cell on line 16 has a dropdown feature.  Users should identify whether the cost allocation review is starting from a “Proposed HOME Investment” or from a set of “Proposed Unit Designations.”  Cost allocation usually begins with a proposed HOME investment, determined by the PJ as part of its initial underwriting of the project and/or based on the application from the developer.  In other cases, cost allocation is used to determine the cost of a proposed set of HOME-assisted units.</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17. Lines 17-21 show which cost allocation approaches are potentially applicable to the project based on whether units are comparable and whether the starting input is a proposed HOME investment or a set of proposed HOME units.  Each of the methods available are internally hyperlinked, so users can click to go directly to the applicable worksheet.  Methods (and the associated links to other worksheets) that are not available given the comparability or starting point will be greyed out.	</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For line 17, if units are </a:t>
          </a:r>
          <a:r>
            <a:rPr lang="en-US" sz="1100" u="sng">
              <a:solidFill>
                <a:schemeClr val="dk1"/>
              </a:solidFill>
              <a:effectLst/>
              <a:latin typeface="+mn-lt"/>
              <a:ea typeface="+mn-ea"/>
              <a:cs typeface="+mn-cs"/>
            </a:rPr>
            <a:t>not</a:t>
          </a:r>
          <a:r>
            <a:rPr lang="en-US" sz="1100">
              <a:solidFill>
                <a:schemeClr val="dk1"/>
              </a:solidFill>
              <a:effectLst/>
              <a:latin typeface="+mn-lt"/>
              <a:ea typeface="+mn-ea"/>
              <a:cs typeface="+mn-cs"/>
            </a:rPr>
            <a:t> comparable and the initial input is the proposed HOME investment, then only the Standard Method will be available. All other options will be greyed out.</a:t>
          </a:r>
        </a:p>
        <a:p>
          <a:pPr lvl="0"/>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18. If units are comparable and the initial input is the proposed HOME investment, then it is also permissible to use the Proration Method to determine how many units must be designated.  When using the Proration method in this manner, HOME-assisted units will be designated proportionately across each type of unit identified in Section 1 of this worksheet.</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19. If units are </a:t>
          </a:r>
          <a:r>
            <a:rPr lang="en-US" sz="1100" u="sng">
              <a:solidFill>
                <a:schemeClr val="dk1"/>
              </a:solidFill>
              <a:effectLst/>
              <a:latin typeface="+mn-lt"/>
              <a:ea typeface="+mn-ea"/>
              <a:cs typeface="+mn-cs"/>
            </a:rPr>
            <a:t>not</a:t>
          </a:r>
          <a:r>
            <a:rPr lang="en-US" sz="1100">
              <a:solidFill>
                <a:schemeClr val="dk1"/>
              </a:solidFill>
              <a:effectLst/>
              <a:latin typeface="+mn-lt"/>
              <a:ea typeface="+mn-ea"/>
              <a:cs typeface="+mn-cs"/>
            </a:rPr>
            <a:t> comparable and the initial input is proposed unit designations, then only the Standard Method is available.  All other options will be greyed out.</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20. If units are comparable and the initial input is the proposed unit designations, then the Proration Method may potentially be used to determine the cost of the HOME-assisted units.  To use the Proration Method, HOME-assisted units must represent the exact same percentage of each unit type.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21. If the units are comparable and the initial input is the set of proposed unit designations, then the</a:t>
          </a:r>
          <a:r>
            <a:rPr lang="en-US" sz="1100" baseline="0">
              <a:solidFill>
                <a:schemeClr val="dk1"/>
              </a:solidFill>
              <a:effectLst/>
              <a:latin typeface="+mn-lt"/>
              <a:ea typeface="+mn-ea"/>
              <a:cs typeface="+mn-cs"/>
            </a:rPr>
            <a:t> </a:t>
          </a:r>
          <a:r>
            <a:rPr lang="en-US" sz="1100">
              <a:solidFill>
                <a:schemeClr val="dk1"/>
              </a:solidFill>
              <a:effectLst/>
              <a:latin typeface="+mn-lt"/>
              <a:ea typeface="+mn-ea"/>
              <a:cs typeface="+mn-cs"/>
            </a:rPr>
            <a:t>Hybrid Method may potentially be used to determine the cost of the HOME-assisted units.  The Hybrid Method is used when HOME-assisted units are not assigned in exactly the same proportion across unit types.  When floating units are designated, HUD requires a PJ to assign those units in roughly the same proportion across all unit types in the project.  In some cases, the math does not work in exact proportion (e.g. if there are 5 Type A units and 7 Type B units, it is mathematically not possible to designate the same percentage of each unit type without designating all units as HOME-assisted).  </a:t>
          </a:r>
        </a:p>
        <a:p>
          <a:endParaRPr lang="en-US" sz="1100"/>
        </a:p>
        <a:p>
          <a:r>
            <a:rPr lang="en-US" sz="1100" i="1"/>
            <a:t>(Rev. 12.11.16)</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11206</xdr:colOff>
      <xdr:row>0</xdr:row>
      <xdr:rowOff>22410</xdr:rowOff>
    </xdr:from>
    <xdr:to>
      <xdr:col>26</xdr:col>
      <xdr:colOff>508747</xdr:colOff>
      <xdr:row>110</xdr:row>
      <xdr:rowOff>33618</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11822206" y="22410"/>
          <a:ext cx="5943600" cy="1954306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mn-lt"/>
              <a:ea typeface="+mn-ea"/>
              <a:cs typeface="+mn-cs"/>
            </a:rPr>
            <a:t>Standard Method Worksheet Instructions</a:t>
          </a:r>
        </a:p>
        <a:p>
          <a:r>
            <a:rPr lang="en-US" sz="1100">
              <a:solidFill>
                <a:schemeClr val="dk1"/>
              </a:solidFill>
              <a:effectLst/>
              <a:latin typeface="+mn-lt"/>
              <a:ea typeface="+mn-ea"/>
              <a:cs typeface="+mn-cs"/>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1. This line will initially show the total residential square footage of the project calculated on the Selection of Method worksheet.  That should include </a:t>
          </a:r>
          <a:r>
            <a:rPr lang="en-US" sz="1100" u="sng">
              <a:solidFill>
                <a:schemeClr val="dk1"/>
              </a:solidFill>
              <a:effectLst/>
              <a:latin typeface="+mn-lt"/>
              <a:ea typeface="+mn-ea"/>
              <a:cs typeface="+mn-cs"/>
            </a:rPr>
            <a:t>only</a:t>
          </a:r>
          <a:r>
            <a:rPr lang="en-US" sz="1100">
              <a:solidFill>
                <a:schemeClr val="dk1"/>
              </a:solidFill>
              <a:effectLst/>
              <a:latin typeface="+mn-lt"/>
              <a:ea typeface="+mn-ea"/>
              <a:cs typeface="+mn-cs"/>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2. Enter the proposed HOME investment.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3. Enter the project’s total development cost.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4. Enter the portion of the total development cost that has been identified as ineligible for HOME funding.  This will include, but not be limited to, most capitalized reserves, any off-site infrastructure, any organizational and syndication costs, and the cost of free-standing accessory structures.</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5. If the units in the project are not comparable and some units have upgraded finishes or amenities (e.g. some units have fireplaces, upgraded appliance packages, premium fixtures, etc.), enter the cost of these upgrades on this line.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6. Enter costs associated with URA- or Section 104(d)-required relocation.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7. Using the dropdown selection, identity whether relocation costs will be assigned exclusively to HOME-assisted units (“Yes”) or will be treated as a common cost of the project (“No”).  PJs may choose either option.  The most common approach in practice is to treat relocation costs as common costs.</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8. This line shows the “Base Project Cost.”  It is calculated by deducting HOME-ineligible costs (line 4), non-standard upgrade costs (line 5), and any URA costs that will be assigned exclusively to HOME units from the total development cost (line 3).</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9. This line calculates the “Base Cost Per Square Foot” by dividing the Base Project Cost (line 8) by the gross residential square footage (line 1).  For programming purposes, the result in this cell is rounded </a:t>
          </a:r>
          <a:r>
            <a:rPr lang="en-US" sz="1100" u="sng">
              <a:solidFill>
                <a:schemeClr val="dk1"/>
              </a:solidFill>
              <a:effectLst/>
              <a:latin typeface="+mn-lt"/>
              <a:ea typeface="+mn-ea"/>
              <a:cs typeface="+mn-cs"/>
            </a:rPr>
            <a:t>down</a:t>
          </a:r>
          <a:r>
            <a:rPr lang="en-US" sz="1100">
              <a:solidFill>
                <a:schemeClr val="dk1"/>
              </a:solidFill>
              <a:effectLst/>
              <a:latin typeface="+mn-lt"/>
              <a:ea typeface="+mn-ea"/>
              <a:cs typeface="+mn-cs"/>
            </a:rPr>
            <a:t> to the nearest cent.</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10. Enter information on the specific units being designated as HOME-assisted units in the first four columns of this line.  This will include the specific unit number (e.g. 101, 3-A, etc.), a description of the unit (usually the number of bedrooms and bathrooms), the number of bedrooms, and the square footage of the specific unit.</a:t>
          </a:r>
        </a:p>
        <a:p>
          <a:endParaRPr lang="en-US" sz="1100">
            <a:solidFill>
              <a:schemeClr val="dk1"/>
            </a:solidFill>
            <a:effectLst/>
            <a:latin typeface="+mn-lt"/>
            <a:ea typeface="+mn-ea"/>
            <a:cs typeface="+mn-cs"/>
          </a:endParaRPr>
        </a:p>
        <a:p>
          <a:r>
            <a:rPr lang="en-US" sz="1100">
              <a:solidFill>
                <a:schemeClr val="dk1"/>
              </a:solidFill>
              <a:effectLst/>
              <a:latin typeface="+mn-lt"/>
              <a:ea typeface="+mn-ea"/>
              <a:cs typeface="+mn-cs"/>
            </a:rPr>
            <a:t>The fourth column of this line calculates the “Individual Unit Cost” by multiplying the unit’s square footage by the Base Cost Per Square Foot (line 9).  For programming purposes, the result on this line is rounded </a:t>
          </a:r>
          <a:r>
            <a:rPr lang="en-US" sz="1100" u="sng">
              <a:solidFill>
                <a:schemeClr val="dk1"/>
              </a:solidFill>
              <a:effectLst/>
              <a:latin typeface="+mn-lt"/>
              <a:ea typeface="+mn-ea"/>
              <a:cs typeface="+mn-cs"/>
            </a:rPr>
            <a:t>down</a:t>
          </a:r>
          <a:r>
            <a:rPr lang="en-US" sz="1100">
              <a:solidFill>
                <a:schemeClr val="dk1"/>
              </a:solidFill>
              <a:effectLst/>
              <a:latin typeface="+mn-lt"/>
              <a:ea typeface="+mn-ea"/>
              <a:cs typeface="+mn-cs"/>
            </a:rPr>
            <a:t> to the nearest dollar.</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30. This line subtotals the individual unit cost from each designated HOME unit entered on lines 10-29 above.  </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32. This line calculates the “Actual Cost of HOME Units” by adding together the subtotal of individual unit costs (line 30) and any relocation costs assigned exclusively to the HOME-assisted units (line 31).</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33. Enter the maximum per-unit HOME subsidy for a 0-bedroom (aka efficiency) unit in the yellow input cell.  The maximum per-unit HOME subsidy should be obtained from the local HUD Field Office.  The first column of this line automatically counts the number of 0-bedroom units entered on lines 10-29.  The sheet then then multiplies the number of such units by the maximum per-unit subsidy.  The resulting subtotal of the maximum subsidy for units of this size is shown on the right-hand column of this line.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34. Enter the maximum per-unit HOME subsidy for a 1-bedroom unit in the yellow input cell.  See the explanation for line 33 above for a description of the calculated cells in this line.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35. Enter the maximum per-unit HOME subsidy for a 2-bedroom unit in the yellow input cell.  See the explanation for line 33 above for a description of the calculated cells in this line.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36. Enter the maximum per-unit HOME subsidy for a 3-bedroom unit in the yellow input cell.  See the explanation for line 33 above for a description of the calculated cells in this line.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37. Enter the maximum per-unit HOME subsidy for a 4-bedroom unit in the yellow input cell.  See the explanation for line 33 above for a description of the calculated cells in this line.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38. This line calculates the “Maximum Project Subsidy” by adding together the subtotals from lines 33-37 above, each of which multiplied the number of HOME-assisted units of a given bedroom size by the maximum per-unit subsidy applicable to that size unit.</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39.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40. This line shows the actual cost of the HOME units originally calculated on line 32 above.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41. This line shows the maximum project subsidy calculated on line 38 above.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42. This line shows the “Maximum HOME Investment” by calculating the lesser of the figures on lines 39-41 above. </a:t>
          </a:r>
        </a:p>
        <a:p>
          <a:endParaRPr lang="en-US" sz="1100"/>
        </a:p>
        <a:p>
          <a:r>
            <a:rPr lang="en-US" sz="1100" i="1"/>
            <a:t>(Rev. 9.14.17)</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18</xdr:col>
      <xdr:colOff>33618</xdr:colOff>
      <xdr:row>0</xdr:row>
      <xdr:rowOff>44824</xdr:rowOff>
    </xdr:from>
    <xdr:to>
      <xdr:col>27</xdr:col>
      <xdr:colOff>531159</xdr:colOff>
      <xdr:row>111</xdr:row>
      <xdr:rowOff>179295</xdr:rowOff>
    </xdr:to>
    <xdr:sp macro="" textlink="">
      <xdr:nvSpPr>
        <xdr:cNvPr id="2" name="TextBox 1">
          <a:extLst>
            <a:ext uri="{FF2B5EF4-FFF2-40B4-BE49-F238E27FC236}">
              <a16:creationId xmlns:a16="http://schemas.microsoft.com/office/drawing/2014/main" id="{00000000-0008-0000-0700-000002000000}"/>
            </a:ext>
          </a:extLst>
        </xdr:cNvPr>
        <xdr:cNvSpPr txBox="1"/>
      </xdr:nvSpPr>
      <xdr:spPr>
        <a:xfrm>
          <a:off x="13178118" y="44824"/>
          <a:ext cx="5943600" cy="189491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mn-lt"/>
              <a:ea typeface="+mn-ea"/>
              <a:cs typeface="+mn-cs"/>
            </a:rPr>
            <a:t>Proration Method Cost Allocation Worksheet- HOME Investment, Determine HOME Units Needed</a:t>
          </a:r>
        </a:p>
        <a:p>
          <a:r>
            <a:rPr lang="en-US" sz="1100">
              <a:solidFill>
                <a:schemeClr val="dk1"/>
              </a:solidFill>
              <a:effectLst/>
              <a:latin typeface="+mn-lt"/>
              <a:ea typeface="+mn-ea"/>
              <a:cs typeface="+mn-cs"/>
            </a:rPr>
            <a:t>This worksheet may be used when a project’s units are comparable and the proposed HOME investment is known.  </a:t>
          </a:r>
        </a:p>
        <a:p>
          <a:pPr lvl="0"/>
          <a:endParaRPr lang="en-US" sz="1100">
            <a:solidFill>
              <a:schemeClr val="dk1"/>
            </a:solidFill>
            <a:effectLst/>
            <a:latin typeface="+mn-lt"/>
            <a:ea typeface="+mn-ea"/>
            <a:cs typeface="+mn-cs"/>
          </a:endParaRPr>
        </a:p>
        <a:p>
          <a:pPr lvl="0"/>
          <a:r>
            <a:rPr lang="en-US" sz="1100">
              <a:solidFill>
                <a:schemeClr val="dk1"/>
              </a:solidFill>
              <a:effectLst/>
              <a:latin typeface="+mn-lt"/>
              <a:ea typeface="+mn-ea"/>
              <a:cs typeface="+mn-cs"/>
            </a:rPr>
            <a:t>1. This line will initially show the total residential square footage of the project calculated on the Selection of Method worksheet.  That should include </a:t>
          </a:r>
          <a:r>
            <a:rPr lang="en-US" sz="1100" u="sng">
              <a:solidFill>
                <a:schemeClr val="dk1"/>
              </a:solidFill>
              <a:effectLst/>
              <a:latin typeface="+mn-lt"/>
              <a:ea typeface="+mn-ea"/>
              <a:cs typeface="+mn-cs"/>
            </a:rPr>
            <a:t>only</a:t>
          </a:r>
          <a:r>
            <a:rPr lang="en-US" sz="1100">
              <a:solidFill>
                <a:schemeClr val="dk1"/>
              </a:solidFill>
              <a:effectLst/>
              <a:latin typeface="+mn-lt"/>
              <a:ea typeface="+mn-ea"/>
              <a:cs typeface="+mn-cs"/>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2. Enter the proposed HOME investment, typically based on the PJ’s initial underwriting review of the project and/or the funding request from the developer.</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3. Enter the project’s total development cost.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4. Enter the portion of the total development cost that has been identified as ineligible for HOME funding.  This will include, but not be limited to, most capitalized reserves, any off-site infrastructure, any organizational and syndication costs, and the cost of free-standing accessory structures.</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5. Enter costs associated with URA- or Section 104(d)-required relocation.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6. Using the dropdown selection, identity whether relocation costs will be assigned exclusively to HOME-assisted units (“Yes”) or will be treated as a common cost of the project (“No”).  PJs may choose either option.  The most common approach in practice is to treat relocation costs as common costs.</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7. This line shows the “Base Project Cost.”  It is calculated by deducting HOME-ineligible costs (line 4) and relocation costs that will be assigned exclusively to HOME units (from line 5 if line 6 is “Yes”) from the total development cost (line 3).</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8. This line calculates the “Base Cost Per Square Foot” by dividing the Base Project Cost (line 7) by the gross residential square footage (line 1).  For programming purposes, the result in this cell is rounded </a:t>
          </a:r>
          <a:r>
            <a:rPr lang="en-US" sz="1100" u="sng">
              <a:solidFill>
                <a:schemeClr val="dk1"/>
              </a:solidFill>
              <a:effectLst/>
              <a:latin typeface="+mn-lt"/>
              <a:ea typeface="+mn-ea"/>
              <a:cs typeface="+mn-cs"/>
            </a:rPr>
            <a:t>down</a:t>
          </a:r>
          <a:r>
            <a:rPr lang="en-US" sz="1100">
              <a:solidFill>
                <a:schemeClr val="dk1"/>
              </a:solidFill>
              <a:effectLst/>
              <a:latin typeface="+mn-lt"/>
              <a:ea typeface="+mn-ea"/>
              <a:cs typeface="+mn-cs"/>
            </a:rPr>
            <a:t> to the nearest cent.</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9. This line calculates the “HOME Share Ratio.”  It is the percentage of the Base Project Cost (line 7) represented by the proposed HOME investment on line 2 (i.e. the proposed HOME Investment divided by the Base Project Cost).</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10. This line, as well as lines 11-19, calculates the number of HOME-assisted units required for each unit “type” that was entered on the Selection of Method worksheet.  It also calculates the cost of the “typical” unit from each grouping and the costs of the HOME-assisted units of this type.</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For each unit type, the worksheet identifies the total number of such units, shows the description of the unit type, and identifies the number of bedrooms in each such unit.  This information is pulled automatically from the Selection of Method worksheet.</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Then the worksheet calculates the minimum number of HOME units needed by multiplying the total number of such units by the HOME Share Ratio from line 9.  The next column then rounds up to a whole number.  This is the number units of this type that must be designated as HOME-assisted.</a:t>
          </a:r>
        </a:p>
        <a:p>
          <a:r>
            <a:rPr lang="en-US" sz="1100">
              <a:solidFill>
                <a:schemeClr val="dk1"/>
              </a:solidFill>
              <a:effectLst/>
              <a:latin typeface="+mn-lt"/>
              <a:ea typeface="+mn-ea"/>
              <a:cs typeface="+mn-cs"/>
            </a:rPr>
            <a:t> </a:t>
          </a:r>
        </a:p>
        <a:p>
          <a:r>
            <a:rPr lang="en-US" sz="1100">
              <a:solidFill>
                <a:schemeClr val="dk1"/>
              </a:solidFill>
              <a:effectLst/>
              <a:latin typeface="+mn-lt"/>
              <a:ea typeface="+mn-ea"/>
              <a:cs typeface="+mn-cs"/>
            </a:rPr>
            <a:t>Then the worksheet multiplies the average square footage by the Base Cost Per Square Foot (from line 8) to arrive at the individual cost of for a typical unit of this type.  The next column multiplies the number of HOME-assisted units by the cost of the typical unit to arrive at the total cost of the HOME-assisted units of this type.  For programming purposes, the result on this line is rounded </a:t>
          </a:r>
          <a:r>
            <a:rPr lang="en-US" sz="1100" u="sng">
              <a:solidFill>
                <a:schemeClr val="dk1"/>
              </a:solidFill>
              <a:effectLst/>
              <a:latin typeface="+mn-lt"/>
              <a:ea typeface="+mn-ea"/>
              <a:cs typeface="+mn-cs"/>
            </a:rPr>
            <a:t>down</a:t>
          </a:r>
          <a:r>
            <a:rPr lang="en-US" sz="1100">
              <a:solidFill>
                <a:schemeClr val="dk1"/>
              </a:solidFill>
              <a:effectLst/>
              <a:latin typeface="+mn-lt"/>
              <a:ea typeface="+mn-ea"/>
              <a:cs typeface="+mn-cs"/>
            </a:rPr>
            <a:t> to the nearest dollar.</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20. This line subtotals the costs of the HOME-assisted units from each type of unit on lines 10-19 above.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21. If the PJ has chosen to assign any relocation costs exclusively to the HOME-assisted units (by entering “Yes” on line 6 above), then this line will show the relocation costs originally entered on line 5 above.  If the PJ is treating relocation as a common cost of the project (by answering “No” on line 6) this line will return a blank or 0 value.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22. This line calculates the “Actual Cost of HOME Units” by adding together the subtotal of individual unit costs (line 20) and any relocation costs assigned exclusively to the HOME-assisted units (line 21).</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23. Enter the maximum per-unit HOME subsidy for a 0-bedroom (aka efficiency) unit in the yellow input cell.  The maximum per-unit HOME subsidy should be obtained from the local HUD Field Office.  This line automatically counts the number of 0-bedroom units from lines 10-19 above and then multiplies the number of such units by the maximum per-unit subsidy for such units.  The resulting subtotal of the maximum subsidy for this size unit is shown on the right-hand column of this line.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24. Enter the maximum per-unit HOME subsidy for a 1-bedroom unit in the yellow input cell.  See the explanation for line 23 above for a description of the calculated cells in this line.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25. Enter the maximum per-unit HOME subsidy for a 2-bedroom unit in the yellow input cell.  See the explanation for line 23 above for a description of the calculated cells in this line.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26. Enter the maximum per-unit HOME subsidy for a 3-bedroom unit in the yellow input cell.  See the explanation for line 23 above for a description of the calculated cells in this line.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27. Enter the maximum per-unit HOME subsidy for a 4-bedroom unit in the yellow input cell.  See the explanation for line 23 above for a description of the calculated cells in this line.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28. This line calculates the “Maximum Project Subsidy” by adding together the subtotals from lines 23-27 above, each of which multiplied the number of HOME-assisted units of a given bedroom size by the maximum per-unit subsidy applicable to that size unit.</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29. This line shows the proposed HOME investment originally entered on line 2 above.  </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30. This line shows the actual cost of the HOME units originally calculated on line 22 above.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31. This line shows the maximum project subsidy calculated on line 28 above.</a:t>
          </a:r>
        </a:p>
        <a:p>
          <a:r>
            <a:rPr lang="en-US" sz="1100">
              <a:solidFill>
                <a:schemeClr val="dk1"/>
              </a:solidFill>
              <a:effectLst/>
              <a:latin typeface="+mn-lt"/>
              <a:ea typeface="+mn-ea"/>
              <a:cs typeface="+mn-cs"/>
            </a:rPr>
            <a:t> </a:t>
          </a:r>
        </a:p>
        <a:p>
          <a:pPr lvl="0"/>
          <a:r>
            <a:rPr lang="en-US" sz="1100">
              <a:solidFill>
                <a:schemeClr val="dk1"/>
              </a:solidFill>
              <a:effectLst/>
              <a:latin typeface="+mn-lt"/>
              <a:ea typeface="+mn-ea"/>
              <a:cs typeface="+mn-cs"/>
            </a:rPr>
            <a:t>32. This line shows the “Maximum HOME Investment” by calculating the lesser of the figures on lines 29-31 above. </a:t>
          </a:r>
        </a:p>
        <a:p>
          <a:pPr lvl="0"/>
          <a:endParaRPr lang="en-US" sz="1100">
            <a:solidFill>
              <a:schemeClr val="dk1"/>
            </a:solidFill>
            <a:effectLst/>
            <a:latin typeface="+mn-lt"/>
            <a:ea typeface="+mn-ea"/>
            <a:cs typeface="+mn-cs"/>
          </a:endParaRPr>
        </a:p>
        <a:p>
          <a:pPr lvl="0"/>
          <a:r>
            <a:rPr lang="en-US" sz="1100" i="1">
              <a:solidFill>
                <a:schemeClr val="dk1"/>
              </a:solidFill>
              <a:effectLst/>
              <a:latin typeface="+mn-lt"/>
              <a:ea typeface="+mn-ea"/>
              <a:cs typeface="+mn-cs"/>
            </a:rPr>
            <a:t>(Rev. 9.14.17)</a:t>
          </a:r>
        </a:p>
        <a:p>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Cassandra.Stark@Nebraska.gov" TargetMode="External"/><Relationship Id="rId2" Type="http://schemas.openxmlformats.org/officeDocument/2006/relationships/hyperlink" Target="mailto:Mechele.Grimes@Nebraska.gov" TargetMode="External"/><Relationship Id="rId1" Type="http://schemas.openxmlformats.org/officeDocument/2006/relationships/hyperlink" Target="https://www.hudexchange.info/programs/home/using-the-home-cost-allocation-tool-case-studies-and-demonstration/" TargetMode="Externa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opportunity.nebraska.gov/programs/housing/home/" TargetMode="External"/></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hudexchange.info/programs/htf/htf-income-limits/?filter_Year=2019&amp;filter_Scope=State&amp;filter_State=NE&amp;program=HTF&amp;group=IncomeLmts" TargetMode="External"/><Relationship Id="rId1" Type="http://schemas.openxmlformats.org/officeDocument/2006/relationships/hyperlink" Target="https://www.hudexchange.info/programs/home/home-income-limits/" TargetMode="External"/><Relationship Id="rId4"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K20"/>
  <sheetViews>
    <sheetView zoomScale="80" zoomScaleNormal="80" workbookViewId="0">
      <selection activeCell="F19" sqref="F19"/>
    </sheetView>
  </sheetViews>
  <sheetFormatPr defaultRowHeight="14.4"/>
  <cols>
    <col min="1" max="11" width="8.88671875" style="99"/>
  </cols>
  <sheetData>
    <row r="2" spans="1:11">
      <c r="A2" s="32" t="s">
        <v>108</v>
      </c>
    </row>
    <row r="4" spans="1:11" s="98" customFormat="1" ht="111" customHeight="1">
      <c r="A4" s="110" t="s">
        <v>116</v>
      </c>
      <c r="B4" s="110"/>
      <c r="C4" s="110"/>
      <c r="D4" s="110"/>
      <c r="E4" s="110"/>
      <c r="F4" s="110"/>
      <c r="G4" s="110"/>
      <c r="H4" s="110"/>
      <c r="I4" s="110"/>
      <c r="J4" s="110"/>
      <c r="K4" s="100"/>
    </row>
    <row r="6" spans="1:11" ht="55.8" customHeight="1">
      <c r="A6" s="111" t="s">
        <v>115</v>
      </c>
      <c r="B6" s="111"/>
      <c r="C6" s="111"/>
      <c r="D6" s="111"/>
      <c r="E6" s="111"/>
      <c r="F6" s="111"/>
      <c r="G6" s="111"/>
      <c r="H6" s="111"/>
      <c r="I6" s="111"/>
      <c r="J6" s="111"/>
    </row>
    <row r="7" spans="1:11">
      <c r="A7" s="102"/>
      <c r="B7" s="102"/>
      <c r="C7" s="102"/>
      <c r="D7" s="102"/>
      <c r="E7" s="102"/>
      <c r="F7" s="102"/>
      <c r="G7" s="102"/>
      <c r="H7" s="102"/>
      <c r="I7" s="102"/>
      <c r="J7" s="102"/>
      <c r="K7" s="102"/>
    </row>
    <row r="8" spans="1:11">
      <c r="A8" s="99" t="s">
        <v>110</v>
      </c>
    </row>
    <row r="9" spans="1:11">
      <c r="A9" s="101" t="s">
        <v>109</v>
      </c>
    </row>
    <row r="11" spans="1:11">
      <c r="A11" s="99" t="s">
        <v>111</v>
      </c>
    </row>
    <row r="13" spans="1:11">
      <c r="A13" s="99" t="s">
        <v>112</v>
      </c>
    </row>
    <row r="14" spans="1:11">
      <c r="A14" s="105" t="s">
        <v>114</v>
      </c>
      <c r="B14"/>
      <c r="C14"/>
      <c r="D14"/>
      <c r="E14"/>
      <c r="F14" s="105" t="s">
        <v>118</v>
      </c>
      <c r="G14"/>
      <c r="H14"/>
      <c r="I14"/>
      <c r="J14"/>
    </row>
    <row r="15" spans="1:11">
      <c r="A15" s="106" t="s">
        <v>119</v>
      </c>
      <c r="B15"/>
      <c r="C15"/>
      <c r="D15"/>
      <c r="E15"/>
      <c r="F15" s="106" t="s">
        <v>120</v>
      </c>
      <c r="G15"/>
      <c r="H15"/>
      <c r="I15"/>
      <c r="J15"/>
    </row>
    <row r="16" spans="1:11">
      <c r="A16" s="103" t="s">
        <v>113</v>
      </c>
      <c r="B16"/>
      <c r="C16"/>
      <c r="D16"/>
      <c r="E16"/>
      <c r="F16" s="103" t="s">
        <v>113</v>
      </c>
      <c r="G16"/>
      <c r="H16"/>
      <c r="I16"/>
      <c r="J16"/>
    </row>
    <row r="17" spans="1:10">
      <c r="A17" s="103" t="s">
        <v>121</v>
      </c>
      <c r="B17"/>
      <c r="C17"/>
      <c r="D17"/>
      <c r="E17"/>
      <c r="F17" s="103" t="s">
        <v>121</v>
      </c>
      <c r="G17"/>
      <c r="H17"/>
      <c r="I17"/>
      <c r="J17"/>
    </row>
    <row r="18" spans="1:10">
      <c r="A18" s="103" t="s">
        <v>122</v>
      </c>
      <c r="B18"/>
      <c r="C18"/>
      <c r="D18"/>
      <c r="E18"/>
      <c r="F18" s="103" t="s">
        <v>122</v>
      </c>
      <c r="G18"/>
      <c r="H18"/>
      <c r="I18"/>
      <c r="J18"/>
    </row>
    <row r="19" spans="1:10">
      <c r="A19" s="104" t="s">
        <v>117</v>
      </c>
      <c r="B19"/>
      <c r="C19"/>
      <c r="D19"/>
      <c r="E19"/>
      <c r="F19" s="109" t="s">
        <v>125</v>
      </c>
      <c r="G19"/>
      <c r="H19"/>
      <c r="I19"/>
      <c r="J19"/>
    </row>
    <row r="20" spans="1:10">
      <c r="A20" s="108" t="s">
        <v>123</v>
      </c>
      <c r="B20"/>
      <c r="C20"/>
      <c r="D20"/>
      <c r="E20"/>
      <c r="F20" s="108" t="s">
        <v>124</v>
      </c>
      <c r="G20"/>
      <c r="H20"/>
      <c r="I20"/>
      <c r="J20"/>
    </row>
  </sheetData>
  <mergeCells count="2">
    <mergeCell ref="A4:J4"/>
    <mergeCell ref="A6:J6"/>
  </mergeCells>
  <hyperlinks>
    <hyperlink ref="A9" r:id="rId1" xr:uid="{00000000-0004-0000-0000-000000000000}"/>
    <hyperlink ref="A20" r:id="rId2" xr:uid="{C896EC0C-4767-41AF-B7A8-F538119C41C8}"/>
    <hyperlink ref="F20" r:id="rId3" xr:uid="{BCF905D2-6972-41AB-8084-94D73E7F0BB9}"/>
  </hyperlinks>
  <pageMargins left="0.7" right="0.7" top="0.75" bottom="0.75" header="0.3" footer="0.3"/>
  <pageSetup orientation="portrait"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0C0"/>
    <pageSetUpPr fitToPage="1"/>
  </sheetPr>
  <dimension ref="A1"/>
  <sheetViews>
    <sheetView workbookViewId="0">
      <selection activeCell="A2" sqref="A2"/>
    </sheetView>
  </sheetViews>
  <sheetFormatPr defaultRowHeight="14.4"/>
  <sheetData/>
  <sheetProtection sheet="1" objects="1" scenarios="1"/>
  <pageMargins left="0.7" right="0.7" top="0.75" bottom="0.75" header="0.3" footer="0.3"/>
  <pageSetup scale="98" orientation="portrait"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0C0"/>
  </sheetPr>
  <dimension ref="A2:A4"/>
  <sheetViews>
    <sheetView tabSelected="1" workbookViewId="0">
      <selection activeCell="D21" sqref="D21"/>
    </sheetView>
  </sheetViews>
  <sheetFormatPr defaultRowHeight="14.4"/>
  <sheetData>
    <row r="2" spans="1:1">
      <c r="A2" t="s">
        <v>105</v>
      </c>
    </row>
    <row r="3" spans="1:1">
      <c r="A3" s="107" t="s">
        <v>126</v>
      </c>
    </row>
    <row r="4" spans="1:1">
      <c r="A4" t="s">
        <v>127</v>
      </c>
    </row>
  </sheetData>
  <sheetProtection algorithmName="SHA-512" hashValue="0ujWn5jOeZxb34/jGXK/1DMqv8meFtLyROJE5cQOs/xVEoLPwALCRY8O2aba9kH6QU8YyocGZKoPqyPsWuq/tA==" saltValue="srJDPK3jvSQA33tw6ajV+Q==" spinCount="100000" sheet="1" objects="1" scenarios="1"/>
  <hyperlinks>
    <hyperlink ref="A3" r:id="rId1" xr:uid="{B3B0DEC8-333B-4204-9522-3F3806434FB3}"/>
  </hyperlinks>
  <pageMargins left="0.7" right="0.7" top="0.75" bottom="0.75" header="0.3" footer="0.3"/>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0C0"/>
  </sheetPr>
  <dimension ref="A2:C8"/>
  <sheetViews>
    <sheetView zoomScaleNormal="100" workbookViewId="0">
      <selection activeCell="A8" sqref="A8"/>
    </sheetView>
  </sheetViews>
  <sheetFormatPr defaultRowHeight="14.4"/>
  <sheetData>
    <row r="2" spans="1:3">
      <c r="C2" s="97"/>
    </row>
    <row r="5" spans="1:3">
      <c r="A5" s="107" t="s">
        <v>106</v>
      </c>
    </row>
    <row r="8" spans="1:3">
      <c r="A8" s="107" t="s">
        <v>107</v>
      </c>
    </row>
  </sheetData>
  <hyperlinks>
    <hyperlink ref="A5" r:id="rId1" xr:uid="{9AB589F0-4536-4D28-8B51-460A78B1F52B}"/>
    <hyperlink ref="A8" r:id="rId2" xr:uid="{28F60983-3B63-4B7E-AAAD-26586EAEF997}"/>
  </hyperlinks>
  <pageMargins left="0.25" right="0.25" top="0.75" bottom="0.75" header="0.3" footer="0.3"/>
  <pageSetup paperSize="5" orientation="landscape" r:id="rId3"/>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B050"/>
    <pageSetUpPr fitToPage="1"/>
  </sheetPr>
  <dimension ref="A1:X42"/>
  <sheetViews>
    <sheetView topLeftCell="A13" zoomScale="85" zoomScaleNormal="85" workbookViewId="0">
      <selection activeCell="A33" sqref="A33:XFD33"/>
    </sheetView>
  </sheetViews>
  <sheetFormatPr defaultRowHeight="14.4"/>
  <cols>
    <col min="1" max="1" width="2.88671875" style="42" bestFit="1" customWidth="1"/>
    <col min="2" max="2" width="5.5546875" customWidth="1"/>
    <col min="3" max="3" width="8.6640625" customWidth="1"/>
    <col min="4" max="4" width="25.109375" customWidth="1"/>
    <col min="5" max="5" width="6.44140625" customWidth="1"/>
    <col min="6" max="6" width="7" customWidth="1"/>
    <col min="7" max="7" width="6.6640625" customWidth="1"/>
    <col min="8" max="8" width="6.44140625" customWidth="1"/>
    <col min="9" max="9" width="13.33203125" customWidth="1"/>
    <col min="10" max="10" width="7.44140625" customWidth="1"/>
    <col min="11" max="11" width="11" customWidth="1"/>
    <col min="12" max="12" width="15.33203125" customWidth="1"/>
    <col min="14" max="14" width="13.6640625" hidden="1" customWidth="1"/>
    <col min="15" max="15" width="9.109375" hidden="1" customWidth="1"/>
  </cols>
  <sheetData>
    <row r="1" spans="1:24" ht="18">
      <c r="I1" s="96" t="s">
        <v>104</v>
      </c>
    </row>
    <row r="2" spans="1:24" ht="18">
      <c r="A2" s="112" t="s">
        <v>103</v>
      </c>
      <c r="B2" s="112"/>
      <c r="C2" s="112"/>
      <c r="D2" s="112"/>
      <c r="E2" s="112"/>
      <c r="F2" s="112"/>
      <c r="G2" s="112"/>
      <c r="H2" s="93"/>
    </row>
    <row r="3" spans="1:24" ht="18">
      <c r="A3" s="77"/>
      <c r="B3" s="77"/>
      <c r="C3" s="77"/>
      <c r="D3" s="77"/>
    </row>
    <row r="4" spans="1:24">
      <c r="A4" s="76">
        <v>1</v>
      </c>
      <c r="B4" s="68" t="s">
        <v>41</v>
      </c>
      <c r="C4" s="68"/>
      <c r="D4" s="121"/>
      <c r="E4" s="122"/>
      <c r="F4" s="122"/>
      <c r="G4" s="123"/>
      <c r="M4" s="8"/>
    </row>
    <row r="5" spans="1:24">
      <c r="A5" s="76">
        <v>2</v>
      </c>
      <c r="B5" s="68" t="s">
        <v>42</v>
      </c>
      <c r="C5" s="68"/>
      <c r="D5" s="124"/>
      <c r="E5" s="124"/>
      <c r="F5" s="124"/>
      <c r="G5" s="124"/>
      <c r="M5" s="8"/>
    </row>
    <row r="6" spans="1:24">
      <c r="A6" s="76">
        <v>3</v>
      </c>
      <c r="B6" s="68" t="s">
        <v>72</v>
      </c>
      <c r="C6" s="68"/>
      <c r="D6" s="125"/>
      <c r="E6" s="125"/>
      <c r="F6" s="125"/>
      <c r="G6" s="125"/>
      <c r="M6" s="24"/>
    </row>
    <row r="9" spans="1:24">
      <c r="A9" s="32" t="s">
        <v>65</v>
      </c>
    </row>
    <row r="10" spans="1:24">
      <c r="A10" s="49"/>
      <c r="B10" s="70"/>
      <c r="C10" s="70"/>
      <c r="D10" s="70"/>
      <c r="E10" s="70"/>
      <c r="F10" s="70"/>
      <c r="G10" s="50"/>
      <c r="H10" s="134" t="s">
        <v>64</v>
      </c>
      <c r="I10" s="134"/>
      <c r="J10" s="134"/>
      <c r="K10" s="134"/>
      <c r="L10" s="127" t="s">
        <v>89</v>
      </c>
    </row>
    <row r="11" spans="1:24" ht="43.2">
      <c r="A11" s="51"/>
      <c r="B11" s="12" t="s">
        <v>81</v>
      </c>
      <c r="C11" s="12" t="s">
        <v>80</v>
      </c>
      <c r="D11" s="12" t="s">
        <v>51</v>
      </c>
      <c r="E11" s="12" t="s">
        <v>98</v>
      </c>
      <c r="F11" s="12" t="s">
        <v>52</v>
      </c>
      <c r="G11" s="12" t="s">
        <v>28</v>
      </c>
      <c r="H11" s="12" t="s">
        <v>99</v>
      </c>
      <c r="I11" s="12" t="s">
        <v>53</v>
      </c>
      <c r="J11" s="12" t="s">
        <v>13</v>
      </c>
      <c r="K11" s="12" t="s">
        <v>79</v>
      </c>
      <c r="L11" s="128"/>
      <c r="M11" s="3"/>
      <c r="N11" s="43" t="s">
        <v>82</v>
      </c>
      <c r="O11" s="43" t="s">
        <v>83</v>
      </c>
    </row>
    <row r="12" spans="1:24">
      <c r="A12" s="76">
        <v>4</v>
      </c>
      <c r="B12" s="73" t="s">
        <v>54</v>
      </c>
      <c r="C12" s="84"/>
      <c r="D12" s="92"/>
      <c r="E12" s="84"/>
      <c r="F12" s="86"/>
      <c r="G12" s="87"/>
      <c r="H12" s="84"/>
      <c r="I12" s="84"/>
      <c r="J12" s="84"/>
      <c r="K12" s="84"/>
      <c r="L12" s="84"/>
      <c r="M12" s="67" t="str">
        <f>IF(AND(NOT(ISBLANK(L12)),ISBLANK(C12)),"Error, no units of this type shown, delete determination or indicate unit count.",IF(AND(NOT(ISBLANK(C12)),ISBLANK(L12)),"Error, units shown without determination, make determination or delete units.",""))</f>
        <v/>
      </c>
      <c r="N12" s="31">
        <f t="shared" ref="N12:N21" si="0">IF(L12="No",1,0)</f>
        <v>0</v>
      </c>
      <c r="O12" s="41">
        <f>C12*G12</f>
        <v>0</v>
      </c>
    </row>
    <row r="13" spans="1:24">
      <c r="A13" s="76">
        <v>5</v>
      </c>
      <c r="B13" s="73" t="s">
        <v>55</v>
      </c>
      <c r="C13" s="84"/>
      <c r="D13" s="85"/>
      <c r="E13" s="84"/>
      <c r="F13" s="86"/>
      <c r="G13" s="87"/>
      <c r="H13" s="84"/>
      <c r="I13" s="84"/>
      <c r="J13" s="84"/>
      <c r="K13" s="84"/>
      <c r="L13" s="84"/>
      <c r="M13" s="67" t="str">
        <f t="shared" ref="M13:M21" si="1">IF(AND(NOT(ISBLANK(L13)),ISBLANK(C13)),"Error, no units of this type shown, delete determination or indicate unit count.",IF(AND(NOT(ISBLANK(C13)),ISBLANK(L13)),"Error, units shown without determination, make determination or delete units.",""))</f>
        <v/>
      </c>
      <c r="N13" s="31">
        <f t="shared" si="0"/>
        <v>0</v>
      </c>
      <c r="O13" s="41">
        <f t="shared" ref="O13:O21" si="2">C13*G13</f>
        <v>0</v>
      </c>
      <c r="X13" s="7"/>
    </row>
    <row r="14" spans="1:24">
      <c r="A14" s="76">
        <v>6</v>
      </c>
      <c r="B14" s="73" t="s">
        <v>56</v>
      </c>
      <c r="C14" s="84"/>
      <c r="D14" s="85"/>
      <c r="E14" s="84"/>
      <c r="F14" s="86"/>
      <c r="G14" s="87"/>
      <c r="H14" s="84"/>
      <c r="I14" s="84"/>
      <c r="J14" s="84"/>
      <c r="K14" s="84"/>
      <c r="L14" s="84"/>
      <c r="M14" s="67" t="str">
        <f t="shared" si="1"/>
        <v/>
      </c>
      <c r="N14" s="31">
        <f t="shared" si="0"/>
        <v>0</v>
      </c>
      <c r="O14" s="41">
        <f t="shared" si="2"/>
        <v>0</v>
      </c>
      <c r="X14" s="7"/>
    </row>
    <row r="15" spans="1:24">
      <c r="A15" s="76">
        <v>7</v>
      </c>
      <c r="B15" s="73" t="s">
        <v>57</v>
      </c>
      <c r="C15" s="84"/>
      <c r="D15" s="92"/>
      <c r="E15" s="84"/>
      <c r="F15" s="86"/>
      <c r="G15" s="95"/>
      <c r="H15" s="84"/>
      <c r="I15" s="84"/>
      <c r="J15" s="84"/>
      <c r="K15" s="84"/>
      <c r="L15" s="84"/>
      <c r="M15" s="67" t="str">
        <f t="shared" si="1"/>
        <v/>
      </c>
      <c r="N15" s="31">
        <f t="shared" si="0"/>
        <v>0</v>
      </c>
      <c r="O15" s="41">
        <f t="shared" si="2"/>
        <v>0</v>
      </c>
      <c r="X15" s="7"/>
    </row>
    <row r="16" spans="1:24">
      <c r="A16" s="76">
        <v>8</v>
      </c>
      <c r="B16" s="73" t="s">
        <v>58</v>
      </c>
      <c r="C16" s="84"/>
      <c r="D16" s="94"/>
      <c r="E16" s="84"/>
      <c r="F16" s="86"/>
      <c r="G16" s="95"/>
      <c r="H16" s="84"/>
      <c r="I16" s="84"/>
      <c r="J16" s="84"/>
      <c r="K16" s="84"/>
      <c r="L16" s="84"/>
      <c r="M16" s="67" t="str">
        <f t="shared" si="1"/>
        <v/>
      </c>
      <c r="N16" s="31">
        <f t="shared" si="0"/>
        <v>0</v>
      </c>
      <c r="O16" s="41">
        <f t="shared" si="2"/>
        <v>0</v>
      </c>
      <c r="X16" s="7"/>
    </row>
    <row r="17" spans="1:24">
      <c r="A17" s="76">
        <v>9</v>
      </c>
      <c r="B17" s="73" t="s">
        <v>59</v>
      </c>
      <c r="C17" s="84"/>
      <c r="D17" s="94"/>
      <c r="E17" s="84"/>
      <c r="F17" s="86"/>
      <c r="G17" s="95"/>
      <c r="H17" s="84"/>
      <c r="I17" s="84"/>
      <c r="J17" s="84"/>
      <c r="K17" s="84"/>
      <c r="L17" s="84"/>
      <c r="M17" s="67" t="str">
        <f t="shared" si="1"/>
        <v/>
      </c>
      <c r="N17" s="31">
        <f t="shared" si="0"/>
        <v>0</v>
      </c>
      <c r="O17" s="41">
        <f t="shared" si="2"/>
        <v>0</v>
      </c>
      <c r="X17" s="7"/>
    </row>
    <row r="18" spans="1:24">
      <c r="A18" s="76">
        <v>10</v>
      </c>
      <c r="B18" s="73" t="s">
        <v>60</v>
      </c>
      <c r="C18" s="84"/>
      <c r="D18" s="85"/>
      <c r="E18" s="84"/>
      <c r="F18" s="86"/>
      <c r="G18" s="87"/>
      <c r="H18" s="84"/>
      <c r="I18" s="84"/>
      <c r="J18" s="84"/>
      <c r="K18" s="84"/>
      <c r="L18" s="84"/>
      <c r="M18" s="67" t="str">
        <f t="shared" si="1"/>
        <v/>
      </c>
      <c r="N18" s="31">
        <f t="shared" si="0"/>
        <v>0</v>
      </c>
      <c r="O18" s="41">
        <f t="shared" si="2"/>
        <v>0</v>
      </c>
      <c r="X18" s="7"/>
    </row>
    <row r="19" spans="1:24">
      <c r="A19" s="76">
        <v>11</v>
      </c>
      <c r="B19" s="73" t="s">
        <v>61</v>
      </c>
      <c r="C19" s="84"/>
      <c r="D19" s="92"/>
      <c r="E19" s="84"/>
      <c r="F19" s="86"/>
      <c r="G19" s="95"/>
      <c r="H19" s="84"/>
      <c r="I19" s="84"/>
      <c r="J19" s="84"/>
      <c r="K19" s="84"/>
      <c r="L19" s="84"/>
      <c r="M19" s="67" t="str">
        <f t="shared" si="1"/>
        <v/>
      </c>
      <c r="N19" s="31">
        <f t="shared" si="0"/>
        <v>0</v>
      </c>
      <c r="O19" s="41">
        <f t="shared" si="2"/>
        <v>0</v>
      </c>
      <c r="X19" s="7"/>
    </row>
    <row r="20" spans="1:24">
      <c r="A20" s="76">
        <v>12</v>
      </c>
      <c r="B20" s="73" t="s">
        <v>62</v>
      </c>
      <c r="C20" s="84"/>
      <c r="D20" s="94"/>
      <c r="E20" s="84"/>
      <c r="F20" s="86"/>
      <c r="G20" s="95"/>
      <c r="H20" s="84"/>
      <c r="I20" s="84"/>
      <c r="J20" s="84"/>
      <c r="K20" s="84"/>
      <c r="L20" s="84"/>
      <c r="M20" s="67" t="str">
        <f t="shared" si="1"/>
        <v/>
      </c>
      <c r="N20" s="31">
        <f t="shared" si="0"/>
        <v>0</v>
      </c>
      <c r="O20" s="41">
        <f t="shared" si="2"/>
        <v>0</v>
      </c>
      <c r="X20" s="7"/>
    </row>
    <row r="21" spans="1:24">
      <c r="A21" s="72">
        <v>13</v>
      </c>
      <c r="B21" s="63" t="s">
        <v>63</v>
      </c>
      <c r="C21" s="84"/>
      <c r="D21" s="94"/>
      <c r="E21" s="84"/>
      <c r="F21" s="86"/>
      <c r="G21" s="95"/>
      <c r="H21" s="84"/>
      <c r="I21" s="84"/>
      <c r="J21" s="84"/>
      <c r="K21" s="84"/>
      <c r="L21" s="84"/>
      <c r="M21" s="67" t="str">
        <f t="shared" si="1"/>
        <v/>
      </c>
      <c r="N21" s="31">
        <f t="shared" si="0"/>
        <v>0</v>
      </c>
      <c r="O21" s="41">
        <f t="shared" si="2"/>
        <v>0</v>
      </c>
      <c r="X21" s="7"/>
    </row>
    <row r="22" spans="1:24">
      <c r="A22" s="76">
        <v>14</v>
      </c>
      <c r="B22" s="28"/>
      <c r="C22" s="23"/>
      <c r="D22" s="23"/>
      <c r="E22" s="23"/>
      <c r="F22" s="23"/>
      <c r="G22" s="23"/>
      <c r="H22" s="23"/>
      <c r="I22" s="23"/>
      <c r="J22" s="23"/>
      <c r="K22" s="78" t="s">
        <v>71</v>
      </c>
      <c r="L22" s="65" t="str">
        <f>IF(N22=0,"Comparable","NOT comparable")</f>
        <v>Comparable</v>
      </c>
      <c r="N22" s="31">
        <f>IF(SUM(N12:N21)&gt;0,1,0)</f>
        <v>0</v>
      </c>
      <c r="O22" s="41">
        <f>SUM(O12:O21)</f>
        <v>0</v>
      </c>
    </row>
    <row r="23" spans="1:24">
      <c r="A23" s="76">
        <v>15</v>
      </c>
      <c r="B23" s="28"/>
      <c r="C23" s="23"/>
      <c r="D23" s="23"/>
      <c r="E23" s="64" t="s">
        <v>95</v>
      </c>
      <c r="F23" s="113">
        <f>O22</f>
        <v>0</v>
      </c>
      <c r="G23" s="113"/>
      <c r="H23" s="23"/>
      <c r="I23" s="23"/>
      <c r="J23" s="23"/>
      <c r="K23" s="78"/>
      <c r="L23" s="65"/>
      <c r="N23" s="31"/>
      <c r="O23" s="41"/>
    </row>
    <row r="24" spans="1:24">
      <c r="B24" s="34" t="s">
        <v>84</v>
      </c>
    </row>
    <row r="25" spans="1:24">
      <c r="B25" s="33" t="s">
        <v>85</v>
      </c>
    </row>
    <row r="26" spans="1:24">
      <c r="B26" s="44" t="s">
        <v>88</v>
      </c>
    </row>
    <row r="27" spans="1:24">
      <c r="B27" s="33" t="s">
        <v>86</v>
      </c>
    </row>
    <row r="28" spans="1:24">
      <c r="B28" s="33" t="s">
        <v>87</v>
      </c>
    </row>
    <row r="30" spans="1:24">
      <c r="A30" s="32" t="s">
        <v>66</v>
      </c>
      <c r="N30" t="s">
        <v>91</v>
      </c>
    </row>
    <row r="31" spans="1:24">
      <c r="A31" s="49">
        <v>16</v>
      </c>
      <c r="B31" s="70"/>
      <c r="C31" s="133" t="s">
        <v>96</v>
      </c>
      <c r="D31" s="133"/>
      <c r="E31" s="133"/>
      <c r="F31" s="133"/>
      <c r="G31" s="133"/>
      <c r="H31" s="133"/>
      <c r="I31" s="70"/>
      <c r="J31" s="70"/>
      <c r="K31" s="70"/>
      <c r="L31" s="71"/>
      <c r="N31" s="35">
        <f>IF(C31="Proposed HOME Investment-Determine Unit Designations",1,0)</f>
        <v>1</v>
      </c>
    </row>
    <row r="32" spans="1:24">
      <c r="A32" s="52"/>
      <c r="B32" s="69"/>
      <c r="C32" s="132" t="s">
        <v>67</v>
      </c>
      <c r="D32" s="132"/>
      <c r="E32" s="132"/>
      <c r="F32" s="132"/>
      <c r="G32" s="132"/>
      <c r="H32" s="132"/>
      <c r="I32" s="69"/>
      <c r="J32" s="69"/>
      <c r="K32" s="69"/>
      <c r="L32" s="81"/>
    </row>
    <row r="34" spans="1:12">
      <c r="A34" s="32" t="s">
        <v>68</v>
      </c>
    </row>
    <row r="35" spans="1:12">
      <c r="A35" s="49"/>
      <c r="B35" s="70" t="s">
        <v>73</v>
      </c>
      <c r="C35" s="70"/>
      <c r="D35" s="70"/>
      <c r="E35" s="70"/>
      <c r="F35" s="70"/>
      <c r="G35" s="70"/>
      <c r="H35" s="70"/>
      <c r="I35" s="70"/>
      <c r="J35" s="70"/>
      <c r="K35" s="70"/>
      <c r="L35" s="71"/>
    </row>
    <row r="36" spans="1:12">
      <c r="A36" s="76">
        <v>17</v>
      </c>
      <c r="B36" s="116" t="str">
        <f>IF(OR(N31=1,N31=0),"Standard Method","")</f>
        <v>Standard Method</v>
      </c>
      <c r="C36" s="116"/>
      <c r="D36" s="117"/>
      <c r="E36" s="118" t="str">
        <f>IF(N31=0,"","May use in all cases, assign fixed HOME units")</f>
        <v>May use in all cases, assign fixed HOME units</v>
      </c>
      <c r="F36" s="119"/>
      <c r="G36" s="119"/>
      <c r="H36" s="119"/>
      <c r="I36" s="119"/>
      <c r="J36" s="119"/>
      <c r="K36" s="119"/>
      <c r="L36" s="120"/>
    </row>
    <row r="37" spans="1:12">
      <c r="A37" s="76">
        <v>18</v>
      </c>
      <c r="B37" s="114" t="str">
        <f>IF(N31=1,"Proration Method - Units Needed","")</f>
        <v>Proration Method - Units Needed</v>
      </c>
      <c r="C37" s="114"/>
      <c r="D37" s="115"/>
      <c r="E37" s="129" t="str">
        <f>IF(AND(N22=0,N31=1),"Use if designating floating HOME units proportionately across unit types","")</f>
        <v>Use if designating floating HOME units proportionately across unit types</v>
      </c>
      <c r="F37" s="130"/>
      <c r="G37" s="130"/>
      <c r="H37" s="130"/>
      <c r="I37" s="130"/>
      <c r="J37" s="130"/>
      <c r="K37" s="130"/>
      <c r="L37" s="131"/>
    </row>
    <row r="38" spans="1:12">
      <c r="A38" s="83"/>
      <c r="B38" s="83"/>
      <c r="C38" s="45"/>
      <c r="D38" s="16"/>
      <c r="E38" s="16"/>
      <c r="F38" s="16"/>
      <c r="G38" s="16"/>
      <c r="H38" s="16"/>
      <c r="I38" s="16"/>
      <c r="J38" s="58"/>
      <c r="K38" s="16"/>
      <c r="L38" s="79"/>
    </row>
    <row r="39" spans="1:12">
      <c r="A39" s="51"/>
      <c r="B39" s="16" t="s">
        <v>92</v>
      </c>
      <c r="C39" s="16"/>
      <c r="D39" s="16"/>
      <c r="E39" s="16"/>
      <c r="F39" s="16"/>
      <c r="G39" s="16"/>
      <c r="H39" s="16"/>
      <c r="I39" s="16"/>
      <c r="J39" s="16"/>
      <c r="K39" s="16"/>
      <c r="L39" s="79"/>
    </row>
    <row r="40" spans="1:12">
      <c r="A40" s="76">
        <v>19</v>
      </c>
      <c r="B40" s="116" t="s">
        <v>70</v>
      </c>
      <c r="C40" s="116"/>
      <c r="D40" s="116"/>
      <c r="E40" s="118" t="str">
        <f>IF(N31=0,"May use in all cases, assign fixed HOME units","")</f>
        <v/>
      </c>
      <c r="F40" s="119"/>
      <c r="G40" s="119"/>
      <c r="H40" s="119"/>
      <c r="I40" s="119"/>
      <c r="J40" s="119"/>
      <c r="K40" s="119"/>
      <c r="L40" s="120"/>
    </row>
    <row r="41" spans="1:12" ht="30" customHeight="1">
      <c r="A41" s="76">
        <v>20</v>
      </c>
      <c r="B41" s="126" t="s">
        <v>69</v>
      </c>
      <c r="C41" s="126"/>
      <c r="D41" s="126"/>
      <c r="E41" s="135" t="str">
        <f>IF(AND(N22=0,N31=0),"May use if floating HOME units are designated in exact proportion across unit types","")</f>
        <v/>
      </c>
      <c r="F41" s="136"/>
      <c r="G41" s="136"/>
      <c r="H41" s="136"/>
      <c r="I41" s="136"/>
      <c r="J41" s="136"/>
      <c r="K41" s="136"/>
      <c r="L41" s="137"/>
    </row>
    <row r="42" spans="1:12" ht="30" customHeight="1">
      <c r="A42" s="76">
        <v>21</v>
      </c>
      <c r="B42" s="116" t="s">
        <v>100</v>
      </c>
      <c r="C42" s="116"/>
      <c r="D42" s="116"/>
      <c r="E42" s="118" t="str">
        <f>IF(AND(N22=0,N31=0),"Use if floating HOME units are designated in roughly the same but not exact proportion across unit types","")</f>
        <v/>
      </c>
      <c r="F42" s="119"/>
      <c r="G42" s="119"/>
      <c r="H42" s="119"/>
      <c r="I42" s="119"/>
      <c r="J42" s="119"/>
      <c r="K42" s="119"/>
      <c r="L42" s="120"/>
    </row>
  </sheetData>
  <sheetProtection sheet="1" objects="1" scenarios="1"/>
  <mergeCells count="19">
    <mergeCell ref="E42:L42"/>
    <mergeCell ref="D4:G4"/>
    <mergeCell ref="D5:G5"/>
    <mergeCell ref="D6:G6"/>
    <mergeCell ref="B41:D41"/>
    <mergeCell ref="B42:D42"/>
    <mergeCell ref="L10:L11"/>
    <mergeCell ref="E36:L36"/>
    <mergeCell ref="E37:L37"/>
    <mergeCell ref="E40:L40"/>
    <mergeCell ref="C32:H32"/>
    <mergeCell ref="C31:H31"/>
    <mergeCell ref="H10:K10"/>
    <mergeCell ref="E41:L41"/>
    <mergeCell ref="A2:G2"/>
    <mergeCell ref="F23:G23"/>
    <mergeCell ref="B37:D37"/>
    <mergeCell ref="B36:D36"/>
    <mergeCell ref="B40:D40"/>
  </mergeCells>
  <conditionalFormatting sqref="B37 B41:B42">
    <cfRule type="expression" dxfId="10" priority="12">
      <formula>$N$22=1</formula>
    </cfRule>
  </conditionalFormatting>
  <conditionalFormatting sqref="B40:B42">
    <cfRule type="expression" dxfId="9" priority="13">
      <formula>$N$31=1</formula>
    </cfRule>
  </conditionalFormatting>
  <conditionalFormatting sqref="B36:B37">
    <cfRule type="expression" dxfId="8" priority="14">
      <formula>$N$31=0</formula>
    </cfRule>
  </conditionalFormatting>
  <conditionalFormatting sqref="E36">
    <cfRule type="expression" dxfId="7" priority="8">
      <formula>$N$31=0</formula>
    </cfRule>
  </conditionalFormatting>
  <conditionalFormatting sqref="E37">
    <cfRule type="expression" dxfId="6" priority="6">
      <formula>$N$22=1</formula>
    </cfRule>
  </conditionalFormatting>
  <conditionalFormatting sqref="E37">
    <cfRule type="expression" dxfId="5" priority="7">
      <formula>$N$31=0</formula>
    </cfRule>
  </conditionalFormatting>
  <conditionalFormatting sqref="E40">
    <cfRule type="expression" dxfId="4" priority="5">
      <formula>$N$31=1</formula>
    </cfRule>
  </conditionalFormatting>
  <conditionalFormatting sqref="E41">
    <cfRule type="expression" dxfId="3" priority="3">
      <formula>$N$22=1</formula>
    </cfRule>
  </conditionalFormatting>
  <conditionalFormatting sqref="E41">
    <cfRule type="expression" dxfId="2" priority="4">
      <formula>$N$31=1</formula>
    </cfRule>
  </conditionalFormatting>
  <conditionalFormatting sqref="E42">
    <cfRule type="expression" dxfId="1" priority="1">
      <formula>$N$22=1</formula>
    </cfRule>
  </conditionalFormatting>
  <conditionalFormatting sqref="E42">
    <cfRule type="expression" dxfId="0" priority="2">
      <formula>$N$31=1</formula>
    </cfRule>
  </conditionalFormatting>
  <dataValidations count="4">
    <dataValidation type="list" allowBlank="1" showInputMessage="1" showErrorMessage="1" sqref="H12:L21" xr:uid="{00000000-0002-0000-0500-000000000000}">
      <formula1>"No,Yes"</formula1>
    </dataValidation>
    <dataValidation type="whole" allowBlank="1" showInputMessage="1" showErrorMessage="1" sqref="C12:C21" xr:uid="{00000000-0002-0000-0500-000001000000}">
      <formula1>1</formula1>
      <formula2>1000</formula2>
    </dataValidation>
    <dataValidation type="list" allowBlank="1" showInputMessage="1" showErrorMessage="1" promptTitle="Response Required" prompt="Must choose one of the options from the drop-down list, leaving blank affect workbook functionality." sqref="C31:H31" xr:uid="{00000000-0002-0000-0500-000002000000}">
      <formula1>"Proposed HOME Investment-Determine Unit Designations,Proposed Unit Designations-Determine Cost of Units"</formula1>
    </dataValidation>
    <dataValidation type="list" allowBlank="1" showInputMessage="1" showErrorMessage="1" sqref="E12:E21" xr:uid="{00000000-0002-0000-0500-000003000000}">
      <formula1>"0,1,2,3,4"</formula1>
    </dataValidation>
  </dataValidations>
  <hyperlinks>
    <hyperlink ref="B36" location="'Standard Method'!A1" display="'Standard Method'!A1" xr:uid="{00000000-0004-0000-0500-000000000000}"/>
    <hyperlink ref="B37" location="'Proration Method - Units Needed'!A1" display="'Proration Method - Units Needed'!A1" xr:uid="{00000000-0004-0000-0500-000001000000}"/>
    <hyperlink ref="B40" location="'Standard Method'!A1" display="Standard Method" xr:uid="{00000000-0004-0000-0500-000002000000}"/>
    <hyperlink ref="B42" location="'Hybrid Method - $ Needed'!A1" display="Hyrbid Method - $ Needed" xr:uid="{00000000-0004-0000-0500-000003000000}"/>
    <hyperlink ref="B41" location="'Proration Method - $ Needed'!A1" display="Proration Method - $ Needed" xr:uid="{00000000-0004-0000-0500-000004000000}"/>
  </hyperlinks>
  <pageMargins left="0.7" right="0.7" top="0.75" bottom="0.75" header="0.3" footer="0.3"/>
  <pageSetup scale="78"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FF00"/>
    <pageSetUpPr fitToPage="1"/>
  </sheetPr>
  <dimension ref="A1:Q63"/>
  <sheetViews>
    <sheetView topLeftCell="A28" zoomScale="85" zoomScaleNormal="85" workbookViewId="0">
      <selection activeCell="AB23" sqref="AB23"/>
    </sheetView>
  </sheetViews>
  <sheetFormatPr defaultRowHeight="14.4"/>
  <cols>
    <col min="1" max="1" width="4.5546875" customWidth="1"/>
    <col min="2" max="2" width="9.6640625" customWidth="1"/>
    <col min="3" max="3" width="24.5546875" bestFit="1" customWidth="1"/>
    <col min="4" max="4" width="16.5546875" style="25" customWidth="1"/>
    <col min="5" max="5" width="7.44140625" customWidth="1"/>
    <col min="8" max="8" width="13.44140625" customWidth="1"/>
    <col min="9" max="9" width="10" bestFit="1" customWidth="1"/>
  </cols>
  <sheetData>
    <row r="1" spans="1:17" ht="18">
      <c r="A1" s="174" t="s">
        <v>90</v>
      </c>
      <c r="B1" s="174"/>
      <c r="C1" s="174"/>
      <c r="D1" s="174"/>
      <c r="F1" s="96" t="s">
        <v>104</v>
      </c>
    </row>
    <row r="2" spans="1:17" ht="18">
      <c r="A2" s="145" t="s">
        <v>74</v>
      </c>
      <c r="B2" s="145"/>
      <c r="C2" s="145"/>
      <c r="D2" s="145"/>
      <c r="E2" s="16"/>
      <c r="F2" s="16"/>
      <c r="G2" s="16"/>
      <c r="H2" s="16"/>
      <c r="I2" s="16"/>
      <c r="J2" s="16"/>
      <c r="K2" s="16"/>
      <c r="L2" s="16"/>
      <c r="M2" s="16"/>
      <c r="N2" s="16"/>
      <c r="O2" s="16"/>
      <c r="P2" s="16"/>
      <c r="Q2" s="16"/>
    </row>
    <row r="3" spans="1:17">
      <c r="A3" s="54" t="s">
        <v>41</v>
      </c>
      <c r="B3" s="55"/>
      <c r="C3" s="179">
        <f>Name</f>
        <v>0</v>
      </c>
      <c r="D3" s="180"/>
      <c r="E3" s="16"/>
      <c r="F3" s="16"/>
      <c r="G3" s="16"/>
      <c r="H3" s="16"/>
      <c r="I3" s="16"/>
      <c r="J3" s="16"/>
      <c r="K3" s="16"/>
      <c r="L3" s="16"/>
      <c r="M3" s="16"/>
      <c r="N3" s="16"/>
      <c r="O3" s="16"/>
      <c r="P3" s="16"/>
      <c r="Q3" s="16"/>
    </row>
    <row r="4" spans="1:17">
      <c r="A4" s="56" t="s">
        <v>42</v>
      </c>
      <c r="B4" s="16"/>
      <c r="C4" s="151">
        <f>Address</f>
        <v>0</v>
      </c>
      <c r="D4" s="152"/>
      <c r="E4" s="16"/>
      <c r="F4" s="16"/>
      <c r="G4" s="16"/>
      <c r="H4" s="16"/>
      <c r="I4" s="16"/>
      <c r="J4" s="16"/>
      <c r="K4" s="16"/>
      <c r="L4" s="16"/>
      <c r="M4" s="16"/>
      <c r="N4" s="16"/>
      <c r="O4" s="16"/>
      <c r="P4" s="16"/>
      <c r="Q4" s="16"/>
    </row>
    <row r="5" spans="1:17">
      <c r="A5" s="80" t="s">
        <v>72</v>
      </c>
      <c r="B5" s="69"/>
      <c r="C5" s="153">
        <f>ReviewDate</f>
        <v>0</v>
      </c>
      <c r="D5" s="154"/>
      <c r="E5" s="16"/>
      <c r="F5" s="16"/>
      <c r="G5" s="16"/>
      <c r="H5" s="16"/>
      <c r="I5" s="16"/>
      <c r="J5" s="16"/>
      <c r="K5" s="16"/>
      <c r="L5" s="16"/>
      <c r="M5" s="16"/>
      <c r="N5" s="16"/>
      <c r="O5" s="16"/>
      <c r="P5" s="16"/>
      <c r="Q5" s="16"/>
    </row>
    <row r="6" spans="1:17" s="16" customFormat="1">
      <c r="A6" s="69"/>
      <c r="B6" s="69"/>
      <c r="C6" s="69"/>
      <c r="D6" s="21"/>
    </row>
    <row r="7" spans="1:17" s="16" customFormat="1">
      <c r="A7" s="146" t="s">
        <v>0</v>
      </c>
      <c r="B7" s="147"/>
      <c r="C7" s="147"/>
      <c r="D7" s="147"/>
      <c r="E7" s="147"/>
      <c r="F7" s="147"/>
      <c r="G7" s="148"/>
      <c r="H7" s="68"/>
    </row>
    <row r="8" spans="1:17" s="16" customFormat="1">
      <c r="A8" s="74">
        <v>1</v>
      </c>
      <c r="B8" s="23"/>
      <c r="C8" s="140" t="s">
        <v>8</v>
      </c>
      <c r="D8" s="140"/>
      <c r="E8" s="140"/>
      <c r="F8" s="140"/>
      <c r="G8" s="141"/>
      <c r="H8" s="88">
        <f>TotSqFt</f>
        <v>0</v>
      </c>
      <c r="I8" s="66" t="str">
        <f>IF(H8=TotSqFt,"","Sq. Ft. entered does NOT align with calculated amount on Selection of Method worksheet")</f>
        <v/>
      </c>
    </row>
    <row r="9" spans="1:17" s="16" customFormat="1">
      <c r="A9" s="155"/>
      <c r="B9" s="156"/>
      <c r="C9" s="156"/>
      <c r="D9" s="156"/>
      <c r="E9" s="156"/>
      <c r="F9" s="156"/>
      <c r="G9" s="157"/>
      <c r="H9" s="68"/>
    </row>
    <row r="10" spans="1:17" s="16" customFormat="1">
      <c r="A10" s="146" t="s">
        <v>1</v>
      </c>
      <c r="B10" s="147"/>
      <c r="C10" s="147"/>
      <c r="D10" s="147"/>
      <c r="E10" s="147"/>
      <c r="F10" s="147"/>
      <c r="G10" s="148"/>
      <c r="H10" s="68"/>
    </row>
    <row r="11" spans="1:17" s="16" customFormat="1">
      <c r="A11" s="74">
        <v>2</v>
      </c>
      <c r="B11" s="22"/>
      <c r="C11" s="149" t="s">
        <v>43</v>
      </c>
      <c r="D11" s="149"/>
      <c r="E11" s="149"/>
      <c r="F11" s="149"/>
      <c r="G11" s="150"/>
      <c r="H11" s="89"/>
    </row>
    <row r="12" spans="1:17" s="16" customFormat="1">
      <c r="A12" s="155"/>
      <c r="B12" s="156"/>
      <c r="C12" s="156"/>
      <c r="D12" s="156"/>
      <c r="E12" s="156"/>
      <c r="F12" s="156"/>
      <c r="G12" s="157"/>
      <c r="H12" s="68"/>
    </row>
    <row r="13" spans="1:17" s="16" customFormat="1">
      <c r="A13" s="146" t="s">
        <v>10</v>
      </c>
      <c r="B13" s="147"/>
      <c r="C13" s="147"/>
      <c r="D13" s="147"/>
      <c r="E13" s="147"/>
      <c r="F13" s="147"/>
      <c r="G13" s="148"/>
      <c r="H13" s="68"/>
    </row>
    <row r="14" spans="1:17" s="16" customFormat="1">
      <c r="A14" s="74">
        <v>3</v>
      </c>
      <c r="B14" s="23"/>
      <c r="C14" s="140" t="s">
        <v>2</v>
      </c>
      <c r="D14" s="140"/>
      <c r="E14" s="140"/>
      <c r="F14" s="140"/>
      <c r="G14" s="141"/>
      <c r="H14" s="88"/>
    </row>
    <row r="15" spans="1:17" s="16" customFormat="1">
      <c r="A15" s="74">
        <v>4</v>
      </c>
      <c r="B15" s="23"/>
      <c r="C15" s="140" t="s">
        <v>3</v>
      </c>
      <c r="D15" s="140"/>
      <c r="E15" s="140"/>
      <c r="F15" s="140"/>
      <c r="G15" s="141"/>
      <c r="H15" s="88"/>
    </row>
    <row r="16" spans="1:17" s="16" customFormat="1">
      <c r="A16" s="74">
        <v>5</v>
      </c>
      <c r="B16" s="23"/>
      <c r="C16" s="140" t="s">
        <v>4</v>
      </c>
      <c r="D16" s="140"/>
      <c r="E16" s="140"/>
      <c r="F16" s="140"/>
      <c r="G16" s="141"/>
      <c r="H16" s="88"/>
    </row>
    <row r="17" spans="1:10" s="16" customFormat="1">
      <c r="A17" s="74">
        <v>6</v>
      </c>
      <c r="B17" s="23"/>
      <c r="C17" s="140" t="s">
        <v>5</v>
      </c>
      <c r="D17" s="140"/>
      <c r="E17" s="140"/>
      <c r="F17" s="140"/>
      <c r="G17" s="141"/>
      <c r="H17" s="88"/>
    </row>
    <row r="18" spans="1:10" s="16" customFormat="1">
      <c r="A18" s="74">
        <v>7</v>
      </c>
      <c r="B18" s="23"/>
      <c r="C18" s="140" t="s">
        <v>93</v>
      </c>
      <c r="D18" s="140"/>
      <c r="E18" s="140"/>
      <c r="F18" s="140"/>
      <c r="G18" s="141"/>
      <c r="H18" s="90" t="s">
        <v>6</v>
      </c>
      <c r="I18" s="66" t="str">
        <f>IF(ISBLANK(H18),"Error, response required.","")</f>
        <v/>
      </c>
    </row>
    <row r="19" spans="1:10" s="16" customFormat="1">
      <c r="A19" s="28"/>
      <c r="B19" s="23"/>
      <c r="C19" s="156"/>
      <c r="D19" s="156"/>
      <c r="E19" s="156"/>
      <c r="F19" s="156"/>
      <c r="G19" s="157"/>
      <c r="H19" s="68"/>
    </row>
    <row r="20" spans="1:10" s="16" customFormat="1">
      <c r="A20" s="74">
        <v>8</v>
      </c>
      <c r="B20" s="23"/>
      <c r="C20" s="140" t="s">
        <v>7</v>
      </c>
      <c r="D20" s="140"/>
      <c r="E20" s="140"/>
      <c r="F20" s="140"/>
      <c r="G20" s="141"/>
      <c r="H20" s="10">
        <f>IF(H18="No",H14-H15-H16,IF(H18="Yes",H14-H15-H16-H17,"Error"))</f>
        <v>0</v>
      </c>
    </row>
    <row r="21" spans="1:10" s="16" customFormat="1">
      <c r="A21" s="74">
        <v>9</v>
      </c>
      <c r="B21" s="23"/>
      <c r="C21" s="140" t="s">
        <v>9</v>
      </c>
      <c r="D21" s="140"/>
      <c r="E21" s="140"/>
      <c r="F21" s="140"/>
      <c r="G21" s="141"/>
      <c r="H21" s="46" t="e">
        <f>ROUNDDOWN(H20/H8,2)</f>
        <v>#DIV/0!</v>
      </c>
    </row>
    <row r="22" spans="1:10" s="16" customFormat="1">
      <c r="A22" s="142" t="s">
        <v>102</v>
      </c>
      <c r="B22" s="143"/>
      <c r="C22" s="143"/>
      <c r="D22" s="143"/>
      <c r="E22" s="143"/>
      <c r="F22" s="143"/>
      <c r="G22" s="144"/>
      <c r="H22" s="68"/>
    </row>
    <row r="23" spans="1:10" s="16" customFormat="1" ht="28.8">
      <c r="A23" s="28"/>
      <c r="B23" s="76" t="s">
        <v>12</v>
      </c>
      <c r="C23" s="169" t="s">
        <v>14</v>
      </c>
      <c r="D23" s="169"/>
      <c r="E23" s="12" t="s">
        <v>101</v>
      </c>
      <c r="F23" s="13" t="s">
        <v>13</v>
      </c>
      <c r="G23" s="12" t="s">
        <v>15</v>
      </c>
      <c r="H23" s="158"/>
      <c r="J23" s="18"/>
    </row>
    <row r="24" spans="1:10" s="16" customFormat="1">
      <c r="A24" s="74">
        <v>10</v>
      </c>
      <c r="B24" s="84"/>
      <c r="C24" s="170"/>
      <c r="D24" s="170"/>
      <c r="E24" s="84"/>
      <c r="F24" s="88"/>
      <c r="G24" s="47" t="e">
        <f>ROUNDDOWN($H$21*F24,0)</f>
        <v>#DIV/0!</v>
      </c>
      <c r="H24" s="159"/>
      <c r="I24" s="19"/>
      <c r="J24" s="19"/>
    </row>
    <row r="25" spans="1:10" s="16" customFormat="1">
      <c r="A25" s="74">
        <v>11</v>
      </c>
      <c r="B25" s="84"/>
      <c r="C25" s="138"/>
      <c r="D25" s="138"/>
      <c r="E25" s="84"/>
      <c r="F25" s="88"/>
      <c r="G25" s="47" t="e">
        <f t="shared" ref="G25:G30" si="0">ROUNDDOWN($H$21*F25,0)</f>
        <v>#DIV/0!</v>
      </c>
      <c r="H25" s="159"/>
      <c r="I25" s="19"/>
      <c r="J25" s="19"/>
    </row>
    <row r="26" spans="1:10" s="16" customFormat="1">
      <c r="A26" s="74">
        <v>12</v>
      </c>
      <c r="B26" s="84"/>
      <c r="C26" s="138"/>
      <c r="D26" s="138"/>
      <c r="E26" s="84"/>
      <c r="F26" s="88"/>
      <c r="G26" s="47" t="e">
        <f t="shared" si="0"/>
        <v>#DIV/0!</v>
      </c>
      <c r="H26" s="159"/>
      <c r="I26" s="19"/>
      <c r="J26" s="19"/>
    </row>
    <row r="27" spans="1:10" s="16" customFormat="1">
      <c r="A27" s="74">
        <v>13</v>
      </c>
      <c r="B27" s="84"/>
      <c r="C27" s="138"/>
      <c r="D27" s="138"/>
      <c r="E27" s="84"/>
      <c r="F27" s="88"/>
      <c r="G27" s="47" t="e">
        <f t="shared" si="0"/>
        <v>#DIV/0!</v>
      </c>
      <c r="H27" s="159"/>
      <c r="I27" s="19"/>
      <c r="J27" s="19"/>
    </row>
    <row r="28" spans="1:10" s="16" customFormat="1">
      <c r="A28" s="74">
        <v>14</v>
      </c>
      <c r="B28" s="84"/>
      <c r="C28" s="139"/>
      <c r="D28" s="139"/>
      <c r="E28" s="84"/>
      <c r="F28" s="91"/>
      <c r="G28" s="47" t="e">
        <f t="shared" si="0"/>
        <v>#DIV/0!</v>
      </c>
      <c r="H28" s="159"/>
      <c r="I28" s="19"/>
      <c r="J28" s="19"/>
    </row>
    <row r="29" spans="1:10" s="16" customFormat="1">
      <c r="A29" s="74">
        <v>15</v>
      </c>
      <c r="B29" s="84"/>
      <c r="C29" s="138"/>
      <c r="D29" s="138"/>
      <c r="E29" s="84"/>
      <c r="F29" s="88"/>
      <c r="G29" s="47" t="e">
        <f t="shared" si="0"/>
        <v>#DIV/0!</v>
      </c>
      <c r="H29" s="159"/>
      <c r="I29" s="19"/>
      <c r="J29" s="19"/>
    </row>
    <row r="30" spans="1:10" s="16" customFormat="1" ht="15" customHeight="1">
      <c r="A30" s="74">
        <v>16</v>
      </c>
      <c r="B30" s="84"/>
      <c r="C30" s="138"/>
      <c r="D30" s="138"/>
      <c r="E30" s="84"/>
      <c r="F30" s="88"/>
      <c r="G30" s="47" t="e">
        <f t="shared" si="0"/>
        <v>#DIV/0!</v>
      </c>
      <c r="H30" s="159"/>
      <c r="I30" s="19"/>
      <c r="J30" s="19"/>
    </row>
    <row r="31" spans="1:10" s="16" customFormat="1" ht="15" customHeight="1">
      <c r="A31" s="74">
        <v>17</v>
      </c>
      <c r="B31" s="84"/>
      <c r="C31" s="138"/>
      <c r="D31" s="138"/>
      <c r="E31" s="84"/>
      <c r="F31" s="88"/>
      <c r="G31" s="47" t="e">
        <f t="shared" ref="G31:G43" si="1">ROUNDDOWN($H$21*F31,0)</f>
        <v>#DIV/0!</v>
      </c>
      <c r="H31" s="159"/>
      <c r="I31" s="19"/>
      <c r="J31" s="19"/>
    </row>
    <row r="32" spans="1:10" s="16" customFormat="1" ht="15" customHeight="1">
      <c r="A32" s="74">
        <v>18</v>
      </c>
      <c r="B32" s="84"/>
      <c r="C32" s="138"/>
      <c r="D32" s="138"/>
      <c r="E32" s="84"/>
      <c r="F32" s="88"/>
      <c r="G32" s="47" t="e">
        <f t="shared" si="1"/>
        <v>#DIV/0!</v>
      </c>
      <c r="H32" s="159"/>
      <c r="I32" s="19"/>
      <c r="J32" s="19"/>
    </row>
    <row r="33" spans="1:10" s="16" customFormat="1" ht="15" customHeight="1">
      <c r="A33" s="74">
        <v>19</v>
      </c>
      <c r="B33" s="84"/>
      <c r="C33" s="138"/>
      <c r="D33" s="138"/>
      <c r="E33" s="84"/>
      <c r="F33" s="88"/>
      <c r="G33" s="47" t="e">
        <f t="shared" si="1"/>
        <v>#DIV/0!</v>
      </c>
      <c r="H33" s="159"/>
      <c r="I33" s="19"/>
      <c r="J33" s="19"/>
    </row>
    <row r="34" spans="1:10" s="16" customFormat="1" ht="15" hidden="1" customHeight="1">
      <c r="A34" s="74">
        <v>20</v>
      </c>
      <c r="B34" s="84"/>
      <c r="C34" s="138"/>
      <c r="D34" s="138"/>
      <c r="E34" s="84"/>
      <c r="F34" s="88"/>
      <c r="G34" s="47" t="e">
        <f t="shared" si="1"/>
        <v>#DIV/0!</v>
      </c>
      <c r="H34" s="159"/>
      <c r="I34" s="19"/>
      <c r="J34" s="19"/>
    </row>
    <row r="35" spans="1:10" s="16" customFormat="1" ht="15" hidden="1" customHeight="1">
      <c r="A35" s="74">
        <v>21</v>
      </c>
      <c r="B35" s="84"/>
      <c r="C35" s="138"/>
      <c r="D35" s="138"/>
      <c r="E35" s="84"/>
      <c r="F35" s="88"/>
      <c r="G35" s="47" t="e">
        <f t="shared" si="1"/>
        <v>#DIV/0!</v>
      </c>
      <c r="H35" s="159"/>
      <c r="I35" s="19"/>
      <c r="J35" s="19"/>
    </row>
    <row r="36" spans="1:10" s="16" customFormat="1" ht="15" hidden="1" customHeight="1">
      <c r="A36" s="74">
        <v>22</v>
      </c>
      <c r="B36" s="84"/>
      <c r="C36" s="138"/>
      <c r="D36" s="138"/>
      <c r="E36" s="84"/>
      <c r="F36" s="88"/>
      <c r="G36" s="47" t="e">
        <f t="shared" si="1"/>
        <v>#DIV/0!</v>
      </c>
      <c r="H36" s="159"/>
      <c r="I36" s="19"/>
      <c r="J36" s="19"/>
    </row>
    <row r="37" spans="1:10" s="16" customFormat="1" ht="15" hidden="1" customHeight="1">
      <c r="A37" s="74">
        <v>23</v>
      </c>
      <c r="B37" s="84"/>
      <c r="C37" s="138"/>
      <c r="D37" s="138"/>
      <c r="E37" s="84"/>
      <c r="F37" s="88"/>
      <c r="G37" s="47" t="e">
        <f t="shared" si="1"/>
        <v>#DIV/0!</v>
      </c>
      <c r="H37" s="159"/>
      <c r="I37" s="19"/>
      <c r="J37" s="19"/>
    </row>
    <row r="38" spans="1:10" s="16" customFormat="1" ht="15" hidden="1" customHeight="1">
      <c r="A38" s="74">
        <v>24</v>
      </c>
      <c r="B38" s="84"/>
      <c r="C38" s="138"/>
      <c r="D38" s="138"/>
      <c r="E38" s="84"/>
      <c r="F38" s="88"/>
      <c r="G38" s="47" t="e">
        <f t="shared" si="1"/>
        <v>#DIV/0!</v>
      </c>
      <c r="H38" s="159"/>
      <c r="I38" s="19"/>
      <c r="J38" s="19"/>
    </row>
    <row r="39" spans="1:10" s="16" customFormat="1" ht="15" hidden="1" customHeight="1">
      <c r="A39" s="74">
        <v>25</v>
      </c>
      <c r="B39" s="84"/>
      <c r="C39" s="138"/>
      <c r="D39" s="138"/>
      <c r="E39" s="84"/>
      <c r="F39" s="88"/>
      <c r="G39" s="47" t="e">
        <f t="shared" si="1"/>
        <v>#DIV/0!</v>
      </c>
      <c r="H39" s="159"/>
      <c r="I39" s="19"/>
      <c r="J39" s="19"/>
    </row>
    <row r="40" spans="1:10" s="16" customFormat="1" ht="15" hidden="1" customHeight="1">
      <c r="A40" s="74">
        <v>26</v>
      </c>
      <c r="B40" s="84"/>
      <c r="C40" s="138"/>
      <c r="D40" s="138"/>
      <c r="E40" s="84"/>
      <c r="F40" s="88"/>
      <c r="G40" s="47" t="e">
        <f t="shared" si="1"/>
        <v>#DIV/0!</v>
      </c>
      <c r="H40" s="159"/>
      <c r="I40" s="19"/>
      <c r="J40" s="19"/>
    </row>
    <row r="41" spans="1:10" s="16" customFormat="1" ht="15" hidden="1" customHeight="1">
      <c r="A41" s="74">
        <v>27</v>
      </c>
      <c r="B41" s="84"/>
      <c r="C41" s="138"/>
      <c r="D41" s="138"/>
      <c r="E41" s="84"/>
      <c r="F41" s="88"/>
      <c r="G41" s="47" t="e">
        <f t="shared" si="1"/>
        <v>#DIV/0!</v>
      </c>
      <c r="H41" s="159"/>
      <c r="I41" s="19"/>
      <c r="J41" s="19"/>
    </row>
    <row r="42" spans="1:10" s="16" customFormat="1" ht="15" hidden="1" customHeight="1">
      <c r="A42" s="74">
        <v>28</v>
      </c>
      <c r="B42" s="84"/>
      <c r="C42" s="138"/>
      <c r="D42" s="138"/>
      <c r="E42" s="84"/>
      <c r="F42" s="88"/>
      <c r="G42" s="47" t="e">
        <f t="shared" si="1"/>
        <v>#DIV/0!</v>
      </c>
      <c r="H42" s="159"/>
      <c r="I42" s="19"/>
      <c r="J42" s="19"/>
    </row>
    <row r="43" spans="1:10" s="16" customFormat="1" ht="15" hidden="1" customHeight="1">
      <c r="A43" s="74">
        <v>29</v>
      </c>
      <c r="B43" s="84"/>
      <c r="C43" s="138"/>
      <c r="D43" s="138"/>
      <c r="E43" s="84"/>
      <c r="F43" s="88"/>
      <c r="G43" s="47" t="e">
        <f t="shared" si="1"/>
        <v>#DIV/0!</v>
      </c>
      <c r="H43" s="160"/>
      <c r="I43" s="19"/>
      <c r="J43" s="19"/>
    </row>
    <row r="44" spans="1:10" s="16" customFormat="1" ht="15" customHeight="1">
      <c r="A44" s="166" t="s">
        <v>97</v>
      </c>
      <c r="B44" s="167"/>
      <c r="C44" s="167"/>
      <c r="D44" s="167"/>
      <c r="E44" s="167"/>
      <c r="F44" s="167"/>
      <c r="G44" s="168"/>
      <c r="H44" s="75"/>
      <c r="I44" s="19"/>
      <c r="J44" s="19"/>
    </row>
    <row r="45" spans="1:10" s="16" customFormat="1">
      <c r="A45" s="74">
        <v>30</v>
      </c>
      <c r="B45" s="23"/>
      <c r="C45" s="140" t="s">
        <v>32</v>
      </c>
      <c r="D45" s="140"/>
      <c r="E45" s="140"/>
      <c r="F45" s="140"/>
      <c r="G45" s="141"/>
      <c r="H45" s="37" t="e">
        <f>SUM(G24:G43)</f>
        <v>#DIV/0!</v>
      </c>
    </row>
    <row r="46" spans="1:10" s="16" customFormat="1">
      <c r="A46" s="74">
        <v>31</v>
      </c>
      <c r="B46" s="23"/>
      <c r="C46" s="140" t="s">
        <v>78</v>
      </c>
      <c r="D46" s="140"/>
      <c r="E46" s="140"/>
      <c r="F46" s="140"/>
      <c r="G46" s="140"/>
      <c r="H46" s="10">
        <f>IF(H18="no",0,IF(H18="yes",H17,"Error"))</f>
        <v>0</v>
      </c>
    </row>
    <row r="47" spans="1:10" s="16" customFormat="1">
      <c r="A47" s="74">
        <v>32</v>
      </c>
      <c r="B47" s="23"/>
      <c r="C47" s="149" t="s">
        <v>16</v>
      </c>
      <c r="D47" s="149"/>
      <c r="E47" s="149"/>
      <c r="F47" s="149"/>
      <c r="G47" s="150"/>
      <c r="H47" s="15" t="e">
        <f>H45+H46</f>
        <v>#DIV/0!</v>
      </c>
    </row>
    <row r="48" spans="1:10" s="16" customFormat="1">
      <c r="A48" s="155"/>
      <c r="B48" s="156"/>
      <c r="C48" s="156"/>
      <c r="D48" s="156"/>
      <c r="E48" s="156"/>
      <c r="F48" s="156"/>
      <c r="G48" s="157"/>
      <c r="H48" s="68"/>
    </row>
    <row r="49" spans="1:8" s="16" customFormat="1">
      <c r="A49" s="171" t="s">
        <v>17</v>
      </c>
      <c r="B49" s="172"/>
      <c r="C49" s="172"/>
      <c r="D49" s="172"/>
      <c r="E49" s="172"/>
      <c r="F49" s="172"/>
      <c r="G49" s="173"/>
      <c r="H49" s="68"/>
    </row>
    <row r="50" spans="1:8" s="16" customFormat="1">
      <c r="A50" s="28"/>
      <c r="B50" s="11" t="s">
        <v>23</v>
      </c>
      <c r="C50" s="76" t="s">
        <v>18</v>
      </c>
      <c r="D50" s="161" t="s">
        <v>24</v>
      </c>
      <c r="E50" s="162"/>
      <c r="F50" s="175" t="s">
        <v>94</v>
      </c>
      <c r="G50" s="176"/>
      <c r="H50" s="82"/>
    </row>
    <row r="51" spans="1:8" s="16" customFormat="1">
      <c r="A51" s="74">
        <v>33</v>
      </c>
      <c r="B51" s="60">
        <f>COUNTIF(E24:E43,0)</f>
        <v>0</v>
      </c>
      <c r="C51" s="68" t="s">
        <v>27</v>
      </c>
      <c r="D51" s="163"/>
      <c r="E51" s="164"/>
      <c r="F51" s="177">
        <f>B51*D51</f>
        <v>0</v>
      </c>
      <c r="G51" s="178"/>
      <c r="H51" s="165"/>
    </row>
    <row r="52" spans="1:8" s="16" customFormat="1">
      <c r="A52" s="74">
        <v>34</v>
      </c>
      <c r="B52" s="60">
        <f>COUNTIF(E24:E43,1)</f>
        <v>0</v>
      </c>
      <c r="C52" s="68" t="s">
        <v>19</v>
      </c>
      <c r="D52" s="163"/>
      <c r="E52" s="164"/>
      <c r="F52" s="177">
        <f>B52*D52</f>
        <v>0</v>
      </c>
      <c r="G52" s="178"/>
      <c r="H52" s="165"/>
    </row>
    <row r="53" spans="1:8" s="16" customFormat="1">
      <c r="A53" s="74">
        <v>35</v>
      </c>
      <c r="B53" s="60">
        <f>COUNTIF(E24:E43,2)</f>
        <v>0</v>
      </c>
      <c r="C53" s="68" t="s">
        <v>20</v>
      </c>
      <c r="D53" s="163"/>
      <c r="E53" s="164"/>
      <c r="F53" s="177">
        <f>B53*D53</f>
        <v>0</v>
      </c>
      <c r="G53" s="178"/>
      <c r="H53" s="165"/>
    </row>
    <row r="54" spans="1:8" s="16" customFormat="1">
      <c r="A54" s="74">
        <v>36</v>
      </c>
      <c r="B54" s="60">
        <f>COUNTIF(E24:E43,3)</f>
        <v>0</v>
      </c>
      <c r="C54" s="68" t="s">
        <v>21</v>
      </c>
      <c r="D54" s="163"/>
      <c r="E54" s="164"/>
      <c r="F54" s="177">
        <f>B54*D54</f>
        <v>0</v>
      </c>
      <c r="G54" s="178"/>
      <c r="H54" s="165"/>
    </row>
    <row r="55" spans="1:8" s="16" customFormat="1">
      <c r="A55" s="74">
        <v>37</v>
      </c>
      <c r="B55" s="60">
        <f>COUNTIF(E24:E43,4)</f>
        <v>0</v>
      </c>
      <c r="C55" s="68" t="s">
        <v>22</v>
      </c>
      <c r="D55" s="163"/>
      <c r="E55" s="164"/>
      <c r="F55" s="177">
        <f>B55*D55</f>
        <v>0</v>
      </c>
      <c r="G55" s="178"/>
      <c r="H55" s="165"/>
    </row>
    <row r="56" spans="1:8" s="16" customFormat="1">
      <c r="A56" s="74">
        <v>38</v>
      </c>
      <c r="B56" s="23"/>
      <c r="C56" s="149" t="s">
        <v>25</v>
      </c>
      <c r="D56" s="149"/>
      <c r="E56" s="149"/>
      <c r="F56" s="149"/>
      <c r="G56" s="150"/>
      <c r="H56" s="53">
        <f>SUM(F51:F55)</f>
        <v>0</v>
      </c>
    </row>
    <row r="57" spans="1:8" s="16" customFormat="1">
      <c r="A57" s="155"/>
      <c r="B57" s="156"/>
      <c r="C57" s="156"/>
      <c r="D57" s="156"/>
      <c r="E57" s="156"/>
      <c r="F57" s="156"/>
      <c r="G57" s="157"/>
      <c r="H57" s="68"/>
    </row>
    <row r="58" spans="1:8" s="16" customFormat="1">
      <c r="A58" s="146" t="s">
        <v>39</v>
      </c>
      <c r="B58" s="147"/>
      <c r="C58" s="147"/>
      <c r="D58" s="147"/>
      <c r="E58" s="147"/>
      <c r="F58" s="147"/>
      <c r="G58" s="148"/>
      <c r="H58" s="68"/>
    </row>
    <row r="59" spans="1:8" s="16" customFormat="1">
      <c r="A59" s="74">
        <v>39</v>
      </c>
      <c r="B59" s="23"/>
      <c r="C59" s="140" t="s">
        <v>44</v>
      </c>
      <c r="D59" s="140"/>
      <c r="E59" s="140"/>
      <c r="F59" s="140"/>
      <c r="G59" s="23"/>
      <c r="H59" s="10">
        <f>H11</f>
        <v>0</v>
      </c>
    </row>
    <row r="60" spans="1:8" s="16" customFormat="1">
      <c r="A60" s="74">
        <v>40</v>
      </c>
      <c r="B60" s="23"/>
      <c r="C60" s="140" t="s">
        <v>45</v>
      </c>
      <c r="D60" s="140"/>
      <c r="E60" s="140"/>
      <c r="F60" s="140"/>
      <c r="G60" s="23"/>
      <c r="H60" s="10" t="e">
        <f>H47</f>
        <v>#DIV/0!</v>
      </c>
    </row>
    <row r="61" spans="1:8" s="16" customFormat="1">
      <c r="A61" s="74">
        <v>41</v>
      </c>
      <c r="B61" s="23"/>
      <c r="C61" s="140" t="s">
        <v>46</v>
      </c>
      <c r="D61" s="140"/>
      <c r="E61" s="140"/>
      <c r="F61" s="140"/>
      <c r="G61" s="23"/>
      <c r="H61" s="10">
        <f>H56</f>
        <v>0</v>
      </c>
    </row>
    <row r="62" spans="1:8" s="16" customFormat="1">
      <c r="A62" s="74">
        <v>42</v>
      </c>
      <c r="B62" s="23"/>
      <c r="C62" s="149" t="s">
        <v>26</v>
      </c>
      <c r="D62" s="149"/>
      <c r="E62" s="149"/>
      <c r="F62" s="149"/>
      <c r="G62" s="150"/>
      <c r="H62" s="15" t="e">
        <f>IF(ISBLANK(H11),MIN(H60:H61),MIN(H59:H61))</f>
        <v>#DIV/0!</v>
      </c>
    </row>
    <row r="63" spans="1:8" s="16" customFormat="1">
      <c r="D63" s="17"/>
    </row>
  </sheetData>
  <sheetProtection sheet="1" formatRows="0"/>
  <mergeCells count="69">
    <mergeCell ref="A1:D1"/>
    <mergeCell ref="D54:E54"/>
    <mergeCell ref="D55:E55"/>
    <mergeCell ref="F50:G50"/>
    <mergeCell ref="F51:G51"/>
    <mergeCell ref="F52:G52"/>
    <mergeCell ref="F53:G53"/>
    <mergeCell ref="F54:G54"/>
    <mergeCell ref="F55:G55"/>
    <mergeCell ref="C19:G19"/>
    <mergeCell ref="C8:G8"/>
    <mergeCell ref="A9:G9"/>
    <mergeCell ref="C20:G20"/>
    <mergeCell ref="C21:G21"/>
    <mergeCell ref="A12:G12"/>
    <mergeCell ref="C3:D3"/>
    <mergeCell ref="H23:H43"/>
    <mergeCell ref="D50:E50"/>
    <mergeCell ref="D51:E51"/>
    <mergeCell ref="D52:E52"/>
    <mergeCell ref="D53:E53"/>
    <mergeCell ref="H51:H55"/>
    <mergeCell ref="A44:G44"/>
    <mergeCell ref="C42:D42"/>
    <mergeCell ref="C43:D43"/>
    <mergeCell ref="C45:G45"/>
    <mergeCell ref="C46:G46"/>
    <mergeCell ref="C47:G47"/>
    <mergeCell ref="A48:G48"/>
    <mergeCell ref="C23:D23"/>
    <mergeCell ref="C24:D24"/>
    <mergeCell ref="A49:G49"/>
    <mergeCell ref="C32:D32"/>
    <mergeCell ref="C41:D41"/>
    <mergeCell ref="C29:D29"/>
    <mergeCell ref="C33:D33"/>
    <mergeCell ref="C34:D34"/>
    <mergeCell ref="C35:D35"/>
    <mergeCell ref="C36:D36"/>
    <mergeCell ref="C37:D37"/>
    <mergeCell ref="C38:D38"/>
    <mergeCell ref="C39:D39"/>
    <mergeCell ref="C40:D40"/>
    <mergeCell ref="C30:D30"/>
    <mergeCell ref="C31:D31"/>
    <mergeCell ref="C62:G62"/>
    <mergeCell ref="C59:F59"/>
    <mergeCell ref="C60:F60"/>
    <mergeCell ref="C61:F61"/>
    <mergeCell ref="C56:G56"/>
    <mergeCell ref="A57:G57"/>
    <mergeCell ref="A58:G58"/>
    <mergeCell ref="A2:D2"/>
    <mergeCell ref="A7:G7"/>
    <mergeCell ref="A10:G10"/>
    <mergeCell ref="A13:G13"/>
    <mergeCell ref="C25:D25"/>
    <mergeCell ref="C11:G11"/>
    <mergeCell ref="C4:D4"/>
    <mergeCell ref="C5:D5"/>
    <mergeCell ref="C18:G18"/>
    <mergeCell ref="C26:D26"/>
    <mergeCell ref="C27:D27"/>
    <mergeCell ref="C28:D28"/>
    <mergeCell ref="C14:G14"/>
    <mergeCell ref="C15:G15"/>
    <mergeCell ref="C16:G16"/>
    <mergeCell ref="C17:G17"/>
    <mergeCell ref="A22:G22"/>
  </mergeCells>
  <dataValidations count="2">
    <dataValidation type="list" allowBlank="1" showInputMessage="1" showErrorMessage="1" sqref="E24:E43" xr:uid="{00000000-0002-0000-0600-000000000000}">
      <formula1>"0,1,2,3,4"</formula1>
    </dataValidation>
    <dataValidation type="list" showInputMessage="1" showErrorMessage="1" promptTitle="Response Required" prompt="To treat relocation as common cost of project, choose No.  To treat relocation as a cost exclusive to the HOME-assisted units, enter Yes." sqref="H18" xr:uid="{00000000-0002-0000-0600-000001000000}">
      <formula1>"No,Yes"</formula1>
    </dataValidation>
  </dataValidations>
  <hyperlinks>
    <hyperlink ref="A1:D1" location="'Selection of Method'!A1" display="Return to Selection of Method &amp; Project Information Page" xr:uid="{00000000-0004-0000-0600-000000000000}"/>
  </hyperlinks>
  <pageMargins left="0.7" right="0.7" top="0.75" bottom="0.75" header="0.3" footer="0.3"/>
  <pageSetup scale="88"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FF00"/>
    <pageSetUpPr fitToPage="1"/>
  </sheetPr>
  <dimension ref="A1:L76"/>
  <sheetViews>
    <sheetView zoomScale="85" zoomScaleNormal="85" workbookViewId="0">
      <selection activeCell="D43" sqref="D43:E47"/>
    </sheetView>
  </sheetViews>
  <sheetFormatPr defaultRowHeight="14.4"/>
  <cols>
    <col min="1" max="1" width="4.5546875" customWidth="1"/>
    <col min="3" max="3" width="27.5546875" customWidth="1"/>
    <col min="4" max="4" width="12.88671875" style="1" customWidth="1"/>
    <col min="5" max="5" width="7.44140625" customWidth="1"/>
    <col min="6" max="6" width="10.44140625" customWidth="1"/>
    <col min="8" max="8" width="9.5546875" customWidth="1"/>
    <col min="9" max="9" width="10.33203125" customWidth="1"/>
    <col min="10" max="10" width="14.44140625" customWidth="1"/>
    <col min="11" max="11" width="18" customWidth="1"/>
    <col min="12" max="12" width="9.44140625" bestFit="1" customWidth="1"/>
  </cols>
  <sheetData>
    <row r="1" spans="1:11" ht="18">
      <c r="A1" s="174" t="s">
        <v>90</v>
      </c>
      <c r="B1" s="174"/>
      <c r="C1" s="174"/>
      <c r="D1" s="174"/>
      <c r="G1" s="96" t="s">
        <v>104</v>
      </c>
    </row>
    <row r="2" spans="1:11" ht="18">
      <c r="A2" s="112" t="s">
        <v>75</v>
      </c>
      <c r="B2" s="112"/>
      <c r="C2" s="112"/>
      <c r="D2" s="112"/>
      <c r="E2" s="112"/>
      <c r="F2" s="112"/>
      <c r="G2" s="112"/>
    </row>
    <row r="3" spans="1:11" ht="18">
      <c r="A3" s="112" t="s">
        <v>40</v>
      </c>
      <c r="B3" s="112"/>
      <c r="C3" s="112"/>
      <c r="D3" s="112"/>
      <c r="E3" s="112"/>
      <c r="F3" s="112"/>
      <c r="G3" s="112"/>
    </row>
    <row r="4" spans="1:11">
      <c r="A4" s="54" t="s">
        <v>41</v>
      </c>
      <c r="B4" s="55"/>
      <c r="C4" s="179">
        <f>Name</f>
        <v>0</v>
      </c>
      <c r="D4" s="180"/>
    </row>
    <row r="5" spans="1:11">
      <c r="A5" s="56" t="s">
        <v>42</v>
      </c>
      <c r="B5" s="16"/>
      <c r="C5" s="151">
        <f>Address</f>
        <v>0</v>
      </c>
      <c r="D5" s="152"/>
    </row>
    <row r="6" spans="1:11">
      <c r="A6" s="57" t="s">
        <v>72</v>
      </c>
      <c r="B6" s="20"/>
      <c r="C6" s="153">
        <f>ReviewDate</f>
        <v>0</v>
      </c>
      <c r="D6" s="154"/>
    </row>
    <row r="7" spans="1:11">
      <c r="C7" s="7"/>
      <c r="D7" s="25"/>
    </row>
    <row r="8" spans="1:11">
      <c r="A8" s="146" t="s">
        <v>0</v>
      </c>
      <c r="B8" s="147"/>
      <c r="C8" s="147"/>
      <c r="D8" s="147"/>
      <c r="E8" s="147"/>
      <c r="F8" s="147"/>
      <c r="G8" s="147"/>
      <c r="H8" s="147"/>
      <c r="I8" s="147"/>
      <c r="J8" s="9"/>
    </row>
    <row r="9" spans="1:11">
      <c r="A9" s="39">
        <v>1</v>
      </c>
      <c r="B9" s="23"/>
      <c r="C9" s="140" t="s">
        <v>8</v>
      </c>
      <c r="D9" s="140"/>
      <c r="E9" s="140"/>
      <c r="F9" s="140"/>
      <c r="G9" s="140"/>
      <c r="H9" s="140"/>
      <c r="I9" s="140"/>
      <c r="J9" s="88">
        <f>TotSqFt</f>
        <v>0</v>
      </c>
      <c r="K9" s="66" t="str">
        <f>IF(J9=TotSqFt,"","Sq. Ft. entered does NOT align with calculated amount on Selection of Method worksheet")</f>
        <v/>
      </c>
    </row>
    <row r="10" spans="1:11">
      <c r="A10" s="155"/>
      <c r="B10" s="156"/>
      <c r="C10" s="156"/>
      <c r="D10" s="156"/>
      <c r="E10" s="156"/>
      <c r="F10" s="156"/>
      <c r="G10" s="156"/>
      <c r="H10" s="156"/>
      <c r="I10" s="156"/>
      <c r="J10" s="10"/>
    </row>
    <row r="11" spans="1:11">
      <c r="A11" s="146" t="s">
        <v>1</v>
      </c>
      <c r="B11" s="147"/>
      <c r="C11" s="147"/>
      <c r="D11" s="147"/>
      <c r="E11" s="147"/>
      <c r="F11" s="147"/>
      <c r="G11" s="147"/>
      <c r="H11" s="147"/>
      <c r="I11" s="147"/>
      <c r="J11" s="9"/>
    </row>
    <row r="12" spans="1:11">
      <c r="A12" s="39">
        <v>2</v>
      </c>
      <c r="B12" s="22"/>
      <c r="C12" s="149" t="s">
        <v>47</v>
      </c>
      <c r="D12" s="149"/>
      <c r="E12" s="149"/>
      <c r="F12" s="149"/>
      <c r="G12" s="149"/>
      <c r="H12" s="149"/>
      <c r="I12" s="149"/>
      <c r="J12" s="89"/>
    </row>
    <row r="13" spans="1:11">
      <c r="A13" s="155"/>
      <c r="B13" s="156"/>
      <c r="C13" s="156"/>
      <c r="D13" s="156"/>
      <c r="E13" s="156"/>
      <c r="F13" s="156"/>
      <c r="G13" s="156"/>
      <c r="H13" s="156"/>
      <c r="I13" s="156"/>
      <c r="J13" s="9"/>
    </row>
    <row r="14" spans="1:11">
      <c r="A14" s="146" t="s">
        <v>10</v>
      </c>
      <c r="B14" s="147"/>
      <c r="C14" s="147"/>
      <c r="D14" s="147"/>
      <c r="E14" s="147"/>
      <c r="F14" s="147"/>
      <c r="G14" s="147"/>
      <c r="H14" s="147"/>
      <c r="I14" s="147"/>
      <c r="J14" s="9"/>
    </row>
    <row r="15" spans="1:11">
      <c r="A15" s="39">
        <v>3</v>
      </c>
      <c r="B15" s="23"/>
      <c r="C15" s="140" t="s">
        <v>2</v>
      </c>
      <c r="D15" s="140"/>
      <c r="E15" s="140"/>
      <c r="F15" s="140"/>
      <c r="G15" s="140"/>
      <c r="H15" s="140"/>
      <c r="I15" s="140"/>
      <c r="J15" s="88"/>
    </row>
    <row r="16" spans="1:11">
      <c r="A16" s="39">
        <v>4</v>
      </c>
      <c r="B16" s="23"/>
      <c r="C16" s="140" t="s">
        <v>3</v>
      </c>
      <c r="D16" s="140"/>
      <c r="E16" s="140"/>
      <c r="F16" s="140"/>
      <c r="G16" s="140"/>
      <c r="H16" s="140"/>
      <c r="I16" s="140"/>
      <c r="J16" s="88"/>
    </row>
    <row r="17" spans="1:12">
      <c r="A17" s="39">
        <v>5</v>
      </c>
      <c r="B17" s="23"/>
      <c r="C17" s="140" t="s">
        <v>5</v>
      </c>
      <c r="D17" s="140"/>
      <c r="E17" s="140"/>
      <c r="F17" s="140"/>
      <c r="G17" s="140"/>
      <c r="H17" s="140"/>
      <c r="I17" s="140"/>
      <c r="J17" s="88"/>
    </row>
    <row r="18" spans="1:12">
      <c r="A18" s="39">
        <v>6</v>
      </c>
      <c r="B18" s="23"/>
      <c r="C18" s="140" t="s">
        <v>93</v>
      </c>
      <c r="D18" s="140"/>
      <c r="E18" s="140"/>
      <c r="F18" s="140"/>
      <c r="G18" s="140"/>
      <c r="H18" s="140"/>
      <c r="I18" s="140"/>
      <c r="J18" s="90" t="s">
        <v>6</v>
      </c>
      <c r="K18" s="67" t="str">
        <f>IF(ISBLANK(J18),"Error, response required.","")</f>
        <v/>
      </c>
    </row>
    <row r="19" spans="1:12">
      <c r="A19" s="155"/>
      <c r="B19" s="156"/>
      <c r="C19" s="156"/>
      <c r="D19" s="156"/>
      <c r="E19" s="156"/>
      <c r="F19" s="156"/>
      <c r="G19" s="156"/>
      <c r="H19" s="156"/>
      <c r="I19" s="156"/>
      <c r="J19" s="9"/>
    </row>
    <row r="20" spans="1:12">
      <c r="A20" s="39">
        <v>7</v>
      </c>
      <c r="B20" s="23"/>
      <c r="C20" s="140" t="s">
        <v>7</v>
      </c>
      <c r="D20" s="140"/>
      <c r="E20" s="140"/>
      <c r="F20" s="140"/>
      <c r="G20" s="140"/>
      <c r="H20" s="140"/>
      <c r="I20" s="140"/>
      <c r="J20" s="10">
        <f>IF(J18="No",J15-J16,IF(J18="Yes",J15-J16-J17,"Error"))</f>
        <v>0</v>
      </c>
    </row>
    <row r="21" spans="1:12">
      <c r="A21" s="39">
        <v>8</v>
      </c>
      <c r="B21" s="23"/>
      <c r="C21" s="140" t="s">
        <v>9</v>
      </c>
      <c r="D21" s="140"/>
      <c r="E21" s="140"/>
      <c r="F21" s="140"/>
      <c r="G21" s="140"/>
      <c r="H21" s="140"/>
      <c r="I21" s="140"/>
      <c r="J21" s="46" t="e">
        <f>ROUNDDOWN(J20/J9,2)</f>
        <v>#DIV/0!</v>
      </c>
      <c r="K21" s="16"/>
    </row>
    <row r="22" spans="1:12">
      <c r="A22" s="155"/>
      <c r="B22" s="156"/>
      <c r="C22" s="156"/>
      <c r="D22" s="156"/>
      <c r="E22" s="156"/>
      <c r="F22" s="156"/>
      <c r="G22" s="156"/>
      <c r="H22" s="156"/>
      <c r="I22" s="156"/>
      <c r="J22" s="9"/>
      <c r="K22" s="16"/>
    </row>
    <row r="23" spans="1:12">
      <c r="A23" s="39">
        <v>9</v>
      </c>
      <c r="B23" s="23"/>
      <c r="C23" s="140" t="s">
        <v>76</v>
      </c>
      <c r="D23" s="140"/>
      <c r="E23" s="140"/>
      <c r="F23" s="140"/>
      <c r="G23" s="140"/>
      <c r="H23" s="140"/>
      <c r="I23" s="140"/>
      <c r="J23" s="26" t="e">
        <f>J12/J20</f>
        <v>#DIV/0!</v>
      </c>
      <c r="K23" s="16"/>
    </row>
    <row r="24" spans="1:12">
      <c r="A24" s="155"/>
      <c r="B24" s="156"/>
      <c r="C24" s="156"/>
      <c r="D24" s="156"/>
      <c r="E24" s="156"/>
      <c r="F24" s="156"/>
      <c r="G24" s="156"/>
      <c r="H24" s="156"/>
      <c r="I24" s="156"/>
      <c r="J24" s="9"/>
      <c r="K24" s="16"/>
    </row>
    <row r="25" spans="1:12">
      <c r="A25" s="142" t="s">
        <v>11</v>
      </c>
      <c r="B25" s="143"/>
      <c r="C25" s="143"/>
      <c r="D25" s="143"/>
      <c r="E25" s="143"/>
      <c r="F25" s="143"/>
      <c r="G25" s="143"/>
      <c r="H25" s="143"/>
      <c r="I25" s="143"/>
      <c r="J25" s="9"/>
      <c r="K25" s="19"/>
    </row>
    <row r="26" spans="1:12" ht="43.2">
      <c r="A26" s="28"/>
      <c r="B26" s="36" t="s">
        <v>23</v>
      </c>
      <c r="C26" s="27" t="s">
        <v>29</v>
      </c>
      <c r="D26" s="12" t="s">
        <v>101</v>
      </c>
      <c r="E26" s="12" t="s">
        <v>30</v>
      </c>
      <c r="F26" s="12" t="s">
        <v>31</v>
      </c>
      <c r="G26" s="13" t="s">
        <v>28</v>
      </c>
      <c r="H26" s="12" t="s">
        <v>15</v>
      </c>
      <c r="I26" s="14" t="s">
        <v>77</v>
      </c>
      <c r="J26" s="158"/>
      <c r="K26" s="19"/>
    </row>
    <row r="27" spans="1:12">
      <c r="A27" s="39">
        <v>10</v>
      </c>
      <c r="B27" s="60">
        <f>'Selection of Method'!C12</f>
        <v>0</v>
      </c>
      <c r="C27" s="61">
        <f>'Selection of Method'!D12</f>
        <v>0</v>
      </c>
      <c r="D27" s="60">
        <f>'Selection of Method'!E12</f>
        <v>0</v>
      </c>
      <c r="E27" s="62" t="e">
        <f t="shared" ref="E27:E36" si="0">$J$23*B27</f>
        <v>#DIV/0!</v>
      </c>
      <c r="F27" s="60" t="e">
        <f>ROUNDUP(E27,0)</f>
        <v>#DIV/0!</v>
      </c>
      <c r="G27" s="48">
        <f>'Selection of Method'!G12</f>
        <v>0</v>
      </c>
      <c r="H27" s="48" t="e">
        <f t="shared" ref="H27:H36" si="1">$J$21*G27</f>
        <v>#DIV/0!</v>
      </c>
      <c r="I27" s="48" t="e">
        <f>ROUNDDOWN(H27*F27,0)</f>
        <v>#DIV/0!</v>
      </c>
      <c r="J27" s="159"/>
      <c r="K27" s="19"/>
      <c r="L27" s="29"/>
    </row>
    <row r="28" spans="1:12">
      <c r="A28" s="39">
        <v>11</v>
      </c>
      <c r="B28" s="60">
        <f>'Selection of Method'!C13</f>
        <v>0</v>
      </c>
      <c r="C28" s="61">
        <f>'Selection of Method'!D13</f>
        <v>0</v>
      </c>
      <c r="D28" s="60">
        <f>'Selection of Method'!E13</f>
        <v>0</v>
      </c>
      <c r="E28" s="62" t="e">
        <f t="shared" si="0"/>
        <v>#DIV/0!</v>
      </c>
      <c r="F28" s="60" t="e">
        <f t="shared" ref="F28:F31" si="2">ROUNDUP(E28,0)</f>
        <v>#DIV/0!</v>
      </c>
      <c r="G28" s="48">
        <f>'Selection of Method'!G13</f>
        <v>0</v>
      </c>
      <c r="H28" s="40" t="e">
        <f t="shared" si="1"/>
        <v>#DIV/0!</v>
      </c>
      <c r="I28" s="48" t="e">
        <f t="shared" ref="I28:I36" si="3">ROUNDDOWN(H28*F28,0)</f>
        <v>#DIV/0!</v>
      </c>
      <c r="J28" s="159"/>
      <c r="K28" s="19"/>
    </row>
    <row r="29" spans="1:12">
      <c r="A29" s="39">
        <v>12</v>
      </c>
      <c r="B29" s="60">
        <f>'Selection of Method'!C14</f>
        <v>0</v>
      </c>
      <c r="C29" s="61">
        <f>'Selection of Method'!D14</f>
        <v>0</v>
      </c>
      <c r="D29" s="60">
        <f>'Selection of Method'!E14</f>
        <v>0</v>
      </c>
      <c r="E29" s="62" t="e">
        <f t="shared" si="0"/>
        <v>#DIV/0!</v>
      </c>
      <c r="F29" s="60" t="e">
        <f t="shared" si="2"/>
        <v>#DIV/0!</v>
      </c>
      <c r="G29" s="48">
        <f>'Selection of Method'!G14</f>
        <v>0</v>
      </c>
      <c r="H29" s="40" t="e">
        <f t="shared" si="1"/>
        <v>#DIV/0!</v>
      </c>
      <c r="I29" s="48" t="e">
        <f t="shared" si="3"/>
        <v>#DIV/0!</v>
      </c>
      <c r="J29" s="159"/>
      <c r="K29" s="2"/>
    </row>
    <row r="30" spans="1:12">
      <c r="A30" s="39">
        <v>13</v>
      </c>
      <c r="B30" s="60">
        <f>'Selection of Method'!C15</f>
        <v>0</v>
      </c>
      <c r="C30" s="61">
        <f>'Selection of Method'!D15</f>
        <v>0</v>
      </c>
      <c r="D30" s="60">
        <f>'Selection of Method'!E15</f>
        <v>0</v>
      </c>
      <c r="E30" s="62" t="e">
        <f t="shared" si="0"/>
        <v>#DIV/0!</v>
      </c>
      <c r="F30" s="60" t="e">
        <f t="shared" si="2"/>
        <v>#DIV/0!</v>
      </c>
      <c r="G30" s="48">
        <f>'Selection of Method'!G15</f>
        <v>0</v>
      </c>
      <c r="H30" s="40" t="e">
        <f t="shared" si="1"/>
        <v>#DIV/0!</v>
      </c>
      <c r="I30" s="48" t="e">
        <f t="shared" si="3"/>
        <v>#DIV/0!</v>
      </c>
      <c r="J30" s="159"/>
      <c r="K30" s="2"/>
    </row>
    <row r="31" spans="1:12">
      <c r="A31" s="39">
        <v>14</v>
      </c>
      <c r="B31" s="60">
        <f>'Selection of Method'!C16</f>
        <v>0</v>
      </c>
      <c r="C31" s="61">
        <f>'Selection of Method'!D16</f>
        <v>0</v>
      </c>
      <c r="D31" s="60">
        <f>'Selection of Method'!E16</f>
        <v>0</v>
      </c>
      <c r="E31" s="62" t="e">
        <f t="shared" si="0"/>
        <v>#DIV/0!</v>
      </c>
      <c r="F31" s="60" t="e">
        <f t="shared" si="2"/>
        <v>#DIV/0!</v>
      </c>
      <c r="G31" s="48">
        <f>'Selection of Method'!G16</f>
        <v>0</v>
      </c>
      <c r="H31" s="40" t="e">
        <f t="shared" si="1"/>
        <v>#DIV/0!</v>
      </c>
      <c r="I31" s="48" t="e">
        <f t="shared" si="3"/>
        <v>#DIV/0!</v>
      </c>
      <c r="J31" s="159"/>
      <c r="K31" s="2"/>
    </row>
    <row r="32" spans="1:12">
      <c r="A32" s="39">
        <v>15</v>
      </c>
      <c r="B32" s="60">
        <f>'Selection of Method'!C17</f>
        <v>0</v>
      </c>
      <c r="C32" s="61">
        <f>'Selection of Method'!D17</f>
        <v>0</v>
      </c>
      <c r="D32" s="60">
        <f>'Selection of Method'!E17</f>
        <v>0</v>
      </c>
      <c r="E32" s="62" t="e">
        <f t="shared" si="0"/>
        <v>#DIV/0!</v>
      </c>
      <c r="F32" s="60" t="e">
        <f t="shared" ref="F32:F36" si="4">ROUNDUP(E32,0)</f>
        <v>#DIV/0!</v>
      </c>
      <c r="G32" s="48">
        <f>'Selection of Method'!G17</f>
        <v>0</v>
      </c>
      <c r="H32" s="40" t="e">
        <f t="shared" si="1"/>
        <v>#DIV/0!</v>
      </c>
      <c r="I32" s="48" t="e">
        <f t="shared" si="3"/>
        <v>#DIV/0!</v>
      </c>
      <c r="J32" s="159"/>
      <c r="K32" s="2"/>
    </row>
    <row r="33" spans="1:11">
      <c r="A33" s="39">
        <v>16</v>
      </c>
      <c r="B33" s="60">
        <f>'Selection of Method'!C18</f>
        <v>0</v>
      </c>
      <c r="C33" s="61">
        <f>'Selection of Method'!D18</f>
        <v>0</v>
      </c>
      <c r="D33" s="60">
        <f>'Selection of Method'!E18</f>
        <v>0</v>
      </c>
      <c r="E33" s="62" t="e">
        <f t="shared" si="0"/>
        <v>#DIV/0!</v>
      </c>
      <c r="F33" s="60" t="e">
        <f t="shared" si="4"/>
        <v>#DIV/0!</v>
      </c>
      <c r="G33" s="48">
        <f>'Selection of Method'!G18</f>
        <v>0</v>
      </c>
      <c r="H33" s="40" t="e">
        <f t="shared" si="1"/>
        <v>#DIV/0!</v>
      </c>
      <c r="I33" s="48" t="e">
        <f t="shared" si="3"/>
        <v>#DIV/0!</v>
      </c>
      <c r="J33" s="159"/>
      <c r="K33" s="2"/>
    </row>
    <row r="34" spans="1:11">
      <c r="A34" s="39">
        <v>17</v>
      </c>
      <c r="B34" s="60">
        <f>'Selection of Method'!C19</f>
        <v>0</v>
      </c>
      <c r="C34" s="61">
        <f>'Selection of Method'!D19</f>
        <v>0</v>
      </c>
      <c r="D34" s="60">
        <f>'Selection of Method'!E19</f>
        <v>0</v>
      </c>
      <c r="E34" s="62" t="e">
        <f t="shared" si="0"/>
        <v>#DIV/0!</v>
      </c>
      <c r="F34" s="60" t="e">
        <f t="shared" si="4"/>
        <v>#DIV/0!</v>
      </c>
      <c r="G34" s="48">
        <f>'Selection of Method'!G19</f>
        <v>0</v>
      </c>
      <c r="H34" s="40" t="e">
        <f t="shared" si="1"/>
        <v>#DIV/0!</v>
      </c>
      <c r="I34" s="48" t="e">
        <f t="shared" si="3"/>
        <v>#DIV/0!</v>
      </c>
      <c r="J34" s="159"/>
      <c r="K34" s="2"/>
    </row>
    <row r="35" spans="1:11">
      <c r="A35" s="39">
        <v>18</v>
      </c>
      <c r="B35" s="60">
        <f>'Selection of Method'!C20</f>
        <v>0</v>
      </c>
      <c r="C35" s="61">
        <f>'Selection of Method'!D20</f>
        <v>0</v>
      </c>
      <c r="D35" s="60">
        <f>'Selection of Method'!E20</f>
        <v>0</v>
      </c>
      <c r="E35" s="62" t="e">
        <f t="shared" si="0"/>
        <v>#DIV/0!</v>
      </c>
      <c r="F35" s="60" t="e">
        <f t="shared" si="4"/>
        <v>#DIV/0!</v>
      </c>
      <c r="G35" s="48">
        <f>'Selection of Method'!G20</f>
        <v>0</v>
      </c>
      <c r="H35" s="40" t="e">
        <f t="shared" si="1"/>
        <v>#DIV/0!</v>
      </c>
      <c r="I35" s="48" t="e">
        <f t="shared" si="3"/>
        <v>#DIV/0!</v>
      </c>
      <c r="J35" s="159"/>
      <c r="K35" s="2"/>
    </row>
    <row r="36" spans="1:11">
      <c r="A36" s="39">
        <v>19</v>
      </c>
      <c r="B36" s="60">
        <f>'Selection of Method'!C21</f>
        <v>0</v>
      </c>
      <c r="C36" s="61">
        <f>'Selection of Method'!D21</f>
        <v>0</v>
      </c>
      <c r="D36" s="60">
        <f>'Selection of Method'!E21</f>
        <v>0</v>
      </c>
      <c r="E36" s="62" t="e">
        <f t="shared" si="0"/>
        <v>#DIV/0!</v>
      </c>
      <c r="F36" s="60" t="e">
        <f t="shared" si="4"/>
        <v>#DIV/0!</v>
      </c>
      <c r="G36" s="48">
        <f>'Selection of Method'!G21</f>
        <v>0</v>
      </c>
      <c r="H36" s="40" t="e">
        <f t="shared" si="1"/>
        <v>#DIV/0!</v>
      </c>
      <c r="I36" s="48" t="e">
        <f t="shared" si="3"/>
        <v>#DIV/0!</v>
      </c>
      <c r="J36" s="160"/>
      <c r="K36" s="2"/>
    </row>
    <row r="37" spans="1:11">
      <c r="A37" s="39">
        <v>20</v>
      </c>
      <c r="B37" s="23"/>
      <c r="C37" s="181" t="s">
        <v>32</v>
      </c>
      <c r="D37" s="181"/>
      <c r="E37" s="181"/>
      <c r="F37" s="181"/>
      <c r="G37" s="181"/>
      <c r="H37" s="181"/>
      <c r="I37" s="181"/>
      <c r="J37" s="59" t="e">
        <f>SUM(I27:I36)</f>
        <v>#DIV/0!</v>
      </c>
    </row>
    <row r="38" spans="1:11">
      <c r="A38" s="39">
        <v>21</v>
      </c>
      <c r="B38" s="23"/>
      <c r="C38" s="140" t="s">
        <v>78</v>
      </c>
      <c r="D38" s="140"/>
      <c r="E38" s="140"/>
      <c r="F38" s="140"/>
      <c r="G38" s="140"/>
      <c r="H38" s="140"/>
      <c r="I38" s="140"/>
      <c r="J38" s="10">
        <f>IF(J18="no",0,IF(J18="yes",J17,"Error"))</f>
        <v>0</v>
      </c>
    </row>
    <row r="39" spans="1:11">
      <c r="A39" s="39">
        <v>22</v>
      </c>
      <c r="B39" s="23"/>
      <c r="C39" s="149" t="s">
        <v>16</v>
      </c>
      <c r="D39" s="149"/>
      <c r="E39" s="149"/>
      <c r="F39" s="149"/>
      <c r="G39" s="149"/>
      <c r="H39" s="149"/>
      <c r="I39" s="149"/>
      <c r="J39" s="15" t="e">
        <f>J37+J38</f>
        <v>#DIV/0!</v>
      </c>
    </row>
    <row r="40" spans="1:11">
      <c r="A40" s="155"/>
      <c r="B40" s="156"/>
      <c r="C40" s="156"/>
      <c r="D40" s="156"/>
      <c r="E40" s="156"/>
      <c r="F40" s="156"/>
      <c r="G40" s="156"/>
      <c r="H40" s="156"/>
      <c r="I40" s="156"/>
      <c r="J40" s="9"/>
    </row>
    <row r="41" spans="1:11">
      <c r="A41" s="146" t="s">
        <v>17</v>
      </c>
      <c r="B41" s="147"/>
      <c r="C41" s="147"/>
      <c r="D41" s="147"/>
      <c r="E41" s="147"/>
      <c r="F41" s="147"/>
      <c r="G41" s="147"/>
      <c r="H41" s="147"/>
      <c r="I41" s="147"/>
      <c r="J41" s="9"/>
    </row>
    <row r="42" spans="1:11" ht="43.2">
      <c r="A42" s="28"/>
      <c r="B42" s="12" t="s">
        <v>38</v>
      </c>
      <c r="C42" s="36" t="s">
        <v>18</v>
      </c>
      <c r="D42" s="189" t="s">
        <v>24</v>
      </c>
      <c r="E42" s="190"/>
      <c r="F42" s="175" t="s">
        <v>94</v>
      </c>
      <c r="G42" s="176"/>
      <c r="H42" s="183"/>
      <c r="I42" s="184"/>
      <c r="J42" s="158"/>
    </row>
    <row r="43" spans="1:11">
      <c r="A43" s="39">
        <v>23</v>
      </c>
      <c r="B43" s="60" t="e">
        <f>E74</f>
        <v>#DIV/0!</v>
      </c>
      <c r="C43" s="9" t="s">
        <v>27</v>
      </c>
      <c r="D43" s="163"/>
      <c r="E43" s="164"/>
      <c r="F43" s="182" t="e">
        <f>B43*D43</f>
        <v>#DIV/0!</v>
      </c>
      <c r="G43" s="182"/>
      <c r="H43" s="185"/>
      <c r="I43" s="186"/>
      <c r="J43" s="159"/>
    </row>
    <row r="44" spans="1:11">
      <c r="A44" s="39">
        <v>24</v>
      </c>
      <c r="B44" s="60">
        <f>F74</f>
        <v>0</v>
      </c>
      <c r="C44" s="9" t="s">
        <v>19</v>
      </c>
      <c r="D44" s="163"/>
      <c r="E44" s="164"/>
      <c r="F44" s="182">
        <f>B44*D44</f>
        <v>0</v>
      </c>
      <c r="G44" s="182"/>
      <c r="H44" s="185"/>
      <c r="I44" s="186"/>
      <c r="J44" s="159"/>
    </row>
    <row r="45" spans="1:11">
      <c r="A45" s="39">
        <v>25</v>
      </c>
      <c r="B45" s="60">
        <f>G74</f>
        <v>0</v>
      </c>
      <c r="C45" s="9" t="s">
        <v>20</v>
      </c>
      <c r="D45" s="163"/>
      <c r="E45" s="164"/>
      <c r="F45" s="182">
        <f>B45*D45</f>
        <v>0</v>
      </c>
      <c r="G45" s="182"/>
      <c r="H45" s="185"/>
      <c r="I45" s="186"/>
      <c r="J45" s="159"/>
    </row>
    <row r="46" spans="1:11">
      <c r="A46" s="39">
        <v>26</v>
      </c>
      <c r="B46" s="60">
        <f>H74</f>
        <v>0</v>
      </c>
      <c r="C46" s="9" t="s">
        <v>21</v>
      </c>
      <c r="D46" s="163"/>
      <c r="E46" s="164"/>
      <c r="F46" s="182">
        <f>B46*D46</f>
        <v>0</v>
      </c>
      <c r="G46" s="182"/>
      <c r="H46" s="185"/>
      <c r="I46" s="186"/>
      <c r="J46" s="159"/>
    </row>
    <row r="47" spans="1:11">
      <c r="A47" s="39">
        <v>27</v>
      </c>
      <c r="B47" s="60">
        <f>I74</f>
        <v>0</v>
      </c>
      <c r="C47" s="9" t="s">
        <v>22</v>
      </c>
      <c r="D47" s="163"/>
      <c r="E47" s="164"/>
      <c r="F47" s="182">
        <f>B47*D47</f>
        <v>0</v>
      </c>
      <c r="G47" s="182"/>
      <c r="H47" s="187"/>
      <c r="I47" s="188"/>
      <c r="J47" s="159"/>
    </row>
    <row r="48" spans="1:11">
      <c r="A48" s="39">
        <v>28</v>
      </c>
      <c r="B48" s="23"/>
      <c r="C48" s="149" t="s">
        <v>25</v>
      </c>
      <c r="D48" s="149"/>
      <c r="E48" s="149"/>
      <c r="F48" s="149"/>
      <c r="G48" s="149"/>
      <c r="H48" s="149"/>
      <c r="I48" s="149"/>
      <c r="J48" s="38" t="e">
        <f>SUM(F43:F47)</f>
        <v>#DIV/0!</v>
      </c>
    </row>
    <row r="49" spans="1:10">
      <c r="A49" s="155"/>
      <c r="B49" s="156"/>
      <c r="C49" s="156"/>
      <c r="D49" s="156"/>
      <c r="E49" s="156"/>
      <c r="F49" s="156"/>
      <c r="G49" s="156"/>
      <c r="H49" s="156"/>
      <c r="I49" s="156"/>
      <c r="J49" s="9"/>
    </row>
    <row r="50" spans="1:10">
      <c r="A50" s="146" t="s">
        <v>39</v>
      </c>
      <c r="B50" s="147"/>
      <c r="C50" s="147"/>
      <c r="D50" s="147"/>
      <c r="E50" s="147"/>
      <c r="F50" s="147"/>
      <c r="G50" s="147"/>
      <c r="H50" s="147"/>
      <c r="I50" s="147"/>
      <c r="J50" s="9"/>
    </row>
    <row r="51" spans="1:10">
      <c r="A51" s="39">
        <v>29</v>
      </c>
      <c r="B51" s="23"/>
      <c r="C51" s="140" t="s">
        <v>44</v>
      </c>
      <c r="D51" s="140"/>
      <c r="E51" s="140"/>
      <c r="F51" s="140"/>
      <c r="G51" s="140"/>
      <c r="H51" s="140"/>
      <c r="I51" s="140"/>
      <c r="J51" s="10">
        <f>J12</f>
        <v>0</v>
      </c>
    </row>
    <row r="52" spans="1:10">
      <c r="A52" s="39">
        <v>30</v>
      </c>
      <c r="B52" s="23"/>
      <c r="C52" s="140" t="s">
        <v>45</v>
      </c>
      <c r="D52" s="140"/>
      <c r="E52" s="140"/>
      <c r="F52" s="140"/>
      <c r="G52" s="140"/>
      <c r="H52" s="140"/>
      <c r="I52" s="140"/>
      <c r="J52" s="10" t="e">
        <f>J39</f>
        <v>#DIV/0!</v>
      </c>
    </row>
    <row r="53" spans="1:10">
      <c r="A53" s="39">
        <v>31</v>
      </c>
      <c r="B53" s="23"/>
      <c r="C53" s="140" t="s">
        <v>46</v>
      </c>
      <c r="D53" s="140"/>
      <c r="E53" s="140"/>
      <c r="F53" s="140"/>
      <c r="G53" s="140"/>
      <c r="H53" s="140"/>
      <c r="I53" s="140"/>
      <c r="J53" s="10" t="e">
        <f>J48</f>
        <v>#DIV/0!</v>
      </c>
    </row>
    <row r="54" spans="1:10">
      <c r="A54" s="39">
        <v>32</v>
      </c>
      <c r="B54" s="23"/>
      <c r="C54" s="149" t="s">
        <v>26</v>
      </c>
      <c r="D54" s="149"/>
      <c r="E54" s="149"/>
      <c r="F54" s="149"/>
      <c r="G54" s="149"/>
      <c r="H54" s="149"/>
      <c r="I54" s="149"/>
      <c r="J54" s="15" t="e">
        <f>IF(ISBLANK(J12),MIN(J52:J53),MIN(J51:J53))</f>
        <v>#DIV/0!</v>
      </c>
    </row>
    <row r="59" spans="1:10" hidden="1"/>
    <row r="60" spans="1:10" hidden="1">
      <c r="E60" t="s">
        <v>48</v>
      </c>
    </row>
    <row r="61" spans="1:10" hidden="1">
      <c r="D61"/>
      <c r="E61" s="4" t="s">
        <v>33</v>
      </c>
      <c r="F61" s="4" t="s">
        <v>34</v>
      </c>
      <c r="G61" s="4" t="s">
        <v>35</v>
      </c>
      <c r="H61" s="4" t="s">
        <v>36</v>
      </c>
      <c r="I61" s="4" t="s">
        <v>37</v>
      </c>
    </row>
    <row r="62" spans="1:10" hidden="1">
      <c r="D62" t="s">
        <v>49</v>
      </c>
      <c r="E62" s="5">
        <v>0</v>
      </c>
      <c r="F62" s="5">
        <v>1</v>
      </c>
      <c r="G62" s="5">
        <v>2</v>
      </c>
      <c r="H62" s="5">
        <v>3</v>
      </c>
      <c r="I62" s="5">
        <v>4</v>
      </c>
    </row>
    <row r="63" spans="1:10" hidden="1">
      <c r="D63"/>
      <c r="E63" s="4" t="e">
        <f t="shared" ref="E63:I72" si="5">IF($D27=E$62,$F27,0)</f>
        <v>#DIV/0!</v>
      </c>
      <c r="F63" s="4">
        <f t="shared" si="5"/>
        <v>0</v>
      </c>
      <c r="G63" s="4">
        <f t="shared" si="5"/>
        <v>0</v>
      </c>
      <c r="H63" s="4">
        <f t="shared" si="5"/>
        <v>0</v>
      </c>
      <c r="I63" s="4">
        <f t="shared" si="5"/>
        <v>0</v>
      </c>
    </row>
    <row r="64" spans="1:10" hidden="1">
      <c r="D64"/>
      <c r="E64" s="4" t="e">
        <f t="shared" si="5"/>
        <v>#DIV/0!</v>
      </c>
      <c r="F64" s="4">
        <f t="shared" si="5"/>
        <v>0</v>
      </c>
      <c r="G64" s="4">
        <f t="shared" si="5"/>
        <v>0</v>
      </c>
      <c r="H64" s="4">
        <f t="shared" si="5"/>
        <v>0</v>
      </c>
      <c r="I64" s="4">
        <f t="shared" si="5"/>
        <v>0</v>
      </c>
    </row>
    <row r="65" spans="4:9" hidden="1">
      <c r="D65"/>
      <c r="E65" s="4" t="e">
        <f t="shared" si="5"/>
        <v>#DIV/0!</v>
      </c>
      <c r="F65" s="4">
        <f t="shared" si="5"/>
        <v>0</v>
      </c>
      <c r="G65" s="4">
        <f t="shared" si="5"/>
        <v>0</v>
      </c>
      <c r="H65" s="4">
        <f t="shared" si="5"/>
        <v>0</v>
      </c>
      <c r="I65" s="4">
        <f t="shared" si="5"/>
        <v>0</v>
      </c>
    </row>
    <row r="66" spans="4:9" hidden="1">
      <c r="D66"/>
      <c r="E66" s="4" t="e">
        <f t="shared" si="5"/>
        <v>#DIV/0!</v>
      </c>
      <c r="F66" s="4">
        <f t="shared" si="5"/>
        <v>0</v>
      </c>
      <c r="G66" s="4">
        <f t="shared" si="5"/>
        <v>0</v>
      </c>
      <c r="H66" s="4">
        <f t="shared" si="5"/>
        <v>0</v>
      </c>
      <c r="I66" s="4">
        <f t="shared" si="5"/>
        <v>0</v>
      </c>
    </row>
    <row r="67" spans="4:9" hidden="1">
      <c r="D67"/>
      <c r="E67" s="4" t="e">
        <f t="shared" si="5"/>
        <v>#DIV/0!</v>
      </c>
      <c r="F67" s="4">
        <f t="shared" si="5"/>
        <v>0</v>
      </c>
      <c r="G67" s="4">
        <f t="shared" si="5"/>
        <v>0</v>
      </c>
      <c r="H67" s="4">
        <f t="shared" si="5"/>
        <v>0</v>
      </c>
      <c r="I67" s="4">
        <f t="shared" si="5"/>
        <v>0</v>
      </c>
    </row>
    <row r="68" spans="4:9" hidden="1">
      <c r="D68"/>
      <c r="E68" s="4" t="e">
        <f t="shared" si="5"/>
        <v>#DIV/0!</v>
      </c>
      <c r="F68" s="4">
        <f t="shared" si="5"/>
        <v>0</v>
      </c>
      <c r="G68" s="4">
        <f t="shared" si="5"/>
        <v>0</v>
      </c>
      <c r="H68" s="4">
        <f t="shared" si="5"/>
        <v>0</v>
      </c>
      <c r="I68" s="4">
        <f t="shared" si="5"/>
        <v>0</v>
      </c>
    </row>
    <row r="69" spans="4:9" hidden="1">
      <c r="D69"/>
      <c r="E69" s="4" t="e">
        <f t="shared" si="5"/>
        <v>#DIV/0!</v>
      </c>
      <c r="F69" s="4">
        <f t="shared" si="5"/>
        <v>0</v>
      </c>
      <c r="G69" s="4">
        <f t="shared" si="5"/>
        <v>0</v>
      </c>
      <c r="H69" s="4">
        <f t="shared" si="5"/>
        <v>0</v>
      </c>
      <c r="I69" s="4">
        <f t="shared" si="5"/>
        <v>0</v>
      </c>
    </row>
    <row r="70" spans="4:9" hidden="1">
      <c r="D70"/>
      <c r="E70" s="4" t="e">
        <f t="shared" si="5"/>
        <v>#DIV/0!</v>
      </c>
      <c r="F70" s="4">
        <f t="shared" si="5"/>
        <v>0</v>
      </c>
      <c r="G70" s="4">
        <f t="shared" si="5"/>
        <v>0</v>
      </c>
      <c r="H70" s="4">
        <f t="shared" si="5"/>
        <v>0</v>
      </c>
      <c r="I70" s="4">
        <f t="shared" si="5"/>
        <v>0</v>
      </c>
    </row>
    <row r="71" spans="4:9" hidden="1">
      <c r="D71"/>
      <c r="E71" s="4" t="e">
        <f t="shared" si="5"/>
        <v>#DIV/0!</v>
      </c>
      <c r="F71" s="4">
        <f t="shared" si="5"/>
        <v>0</v>
      </c>
      <c r="G71" s="4">
        <f t="shared" si="5"/>
        <v>0</v>
      </c>
      <c r="H71" s="4">
        <f t="shared" si="5"/>
        <v>0</v>
      </c>
      <c r="I71" s="4">
        <f t="shared" si="5"/>
        <v>0</v>
      </c>
    </row>
    <row r="72" spans="4:9" hidden="1">
      <c r="D72"/>
      <c r="E72" s="4" t="e">
        <f t="shared" si="5"/>
        <v>#DIV/0!</v>
      </c>
      <c r="F72" s="4">
        <f t="shared" si="5"/>
        <v>0</v>
      </c>
      <c r="G72" s="4">
        <f t="shared" si="5"/>
        <v>0</v>
      </c>
      <c r="H72" s="4">
        <f t="shared" si="5"/>
        <v>0</v>
      </c>
      <c r="I72" s="4">
        <f t="shared" si="5"/>
        <v>0</v>
      </c>
    </row>
    <row r="73" spans="4:9" hidden="1">
      <c r="D73"/>
      <c r="E73" s="4"/>
      <c r="F73" s="4"/>
      <c r="G73" s="4"/>
      <c r="H73" s="4"/>
      <c r="I73" s="4"/>
    </row>
    <row r="74" spans="4:9" hidden="1">
      <c r="D74" s="30" t="s">
        <v>50</v>
      </c>
      <c r="E74" s="6" t="e">
        <f>SUM(E63:E73)</f>
        <v>#DIV/0!</v>
      </c>
      <c r="F74" s="6">
        <f>SUM(F63:F73)</f>
        <v>0</v>
      </c>
      <c r="G74" s="6">
        <f>SUM(G63:G73)</f>
        <v>0</v>
      </c>
      <c r="H74" s="6">
        <f>SUM(H63:H73)</f>
        <v>0</v>
      </c>
      <c r="I74" s="6">
        <f>SUM(I63:I73)</f>
        <v>0</v>
      </c>
    </row>
    <row r="75" spans="4:9" hidden="1">
      <c r="D75"/>
    </row>
    <row r="76" spans="4:9">
      <c r="D76"/>
    </row>
  </sheetData>
  <sheetProtection sheet="1" objects="1" scenarios="1"/>
  <mergeCells count="51">
    <mergeCell ref="A1:D1"/>
    <mergeCell ref="D43:E43"/>
    <mergeCell ref="D44:E44"/>
    <mergeCell ref="D45:E45"/>
    <mergeCell ref="D46:E46"/>
    <mergeCell ref="A8:I8"/>
    <mergeCell ref="A11:I11"/>
    <mergeCell ref="A14:I14"/>
    <mergeCell ref="A25:I25"/>
    <mergeCell ref="A41:I41"/>
    <mergeCell ref="A10:I10"/>
    <mergeCell ref="C12:I12"/>
    <mergeCell ref="A13:I13"/>
    <mergeCell ref="C15:I15"/>
    <mergeCell ref="C39:I39"/>
    <mergeCell ref="C9:I9"/>
    <mergeCell ref="C53:I53"/>
    <mergeCell ref="C54:I54"/>
    <mergeCell ref="A49:I49"/>
    <mergeCell ref="A50:I50"/>
    <mergeCell ref="C16:I16"/>
    <mergeCell ref="C17:I17"/>
    <mergeCell ref="C18:I18"/>
    <mergeCell ref="C52:I52"/>
    <mergeCell ref="C51:I51"/>
    <mergeCell ref="A19:I19"/>
    <mergeCell ref="A22:I22"/>
    <mergeCell ref="A24:I24"/>
    <mergeCell ref="A40:I40"/>
    <mergeCell ref="C20:I20"/>
    <mergeCell ref="C21:I21"/>
    <mergeCell ref="D42:E42"/>
    <mergeCell ref="C48:I48"/>
    <mergeCell ref="C23:I23"/>
    <mergeCell ref="C37:I37"/>
    <mergeCell ref="C38:I38"/>
    <mergeCell ref="J42:J47"/>
    <mergeCell ref="D47:E47"/>
    <mergeCell ref="J26:J36"/>
    <mergeCell ref="F42:G42"/>
    <mergeCell ref="F43:G43"/>
    <mergeCell ref="F44:G44"/>
    <mergeCell ref="F45:G45"/>
    <mergeCell ref="F46:G46"/>
    <mergeCell ref="F47:G47"/>
    <mergeCell ref="H42:I47"/>
    <mergeCell ref="C4:D4"/>
    <mergeCell ref="C5:D5"/>
    <mergeCell ref="C6:D6"/>
    <mergeCell ref="A2:G2"/>
    <mergeCell ref="A3:G3"/>
  </mergeCells>
  <dataValidations count="1">
    <dataValidation type="list" showInputMessage="1" showErrorMessage="1" promptTitle="Response Required" prompt="To treat relocation as common cost of project, choose No.  To treat relocation as a cost exclusive to the HOME-assisted units, enter Yes." sqref="J18" xr:uid="{00000000-0002-0000-0700-000000000000}">
      <formula1>"No,Yes"</formula1>
    </dataValidation>
  </dataValidations>
  <hyperlinks>
    <hyperlink ref="A1:D1" location="'Selection of Method'!A1" display="Return to Selection of Method &amp; Project Information Page" xr:uid="{00000000-0004-0000-0700-000000000000}"/>
  </hyperlinks>
  <pageMargins left="0.7" right="0.7" top="0.75" bottom="0.75" header="0.3" footer="0.3"/>
  <pageSetup scale="78"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8</vt:i4>
      </vt:variant>
    </vt:vector>
  </HeadingPairs>
  <TitlesOfParts>
    <vt:vector size="15" baseType="lpstr">
      <vt:lpstr>HOME HTF Cost Allocation Tool</vt:lpstr>
      <vt:lpstr>General Instructions</vt:lpstr>
      <vt:lpstr>Subsidy Limits</vt:lpstr>
      <vt:lpstr> Rent Limits</vt:lpstr>
      <vt:lpstr>Selection of Method</vt:lpstr>
      <vt:lpstr>Standard Method</vt:lpstr>
      <vt:lpstr>Proration Method - Units Needed</vt:lpstr>
      <vt:lpstr>Address</vt:lpstr>
      <vt:lpstr>Name</vt:lpstr>
      <vt:lpstr>' Rent Limits'!Print_Area</vt:lpstr>
      <vt:lpstr>'Proration Method - Units Needed'!Print_Area</vt:lpstr>
      <vt:lpstr>'Selection of Method'!Print_Area</vt:lpstr>
      <vt:lpstr>'Standard Method'!Print_Area</vt:lpstr>
      <vt:lpstr>ReviewDate</vt:lpstr>
      <vt:lpstr>TotSqFt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HOME Cost Allocation Tool</dc:title>
  <dc:subject>Cost Allocation in the HOME Program</dc:subject>
  <dc:creator>Stephen S. Lathom</dc:creator>
  <dc:description>Rev. 12.11.16</dc:description>
  <cp:lastModifiedBy>Grimes, Mechele</cp:lastModifiedBy>
  <cp:lastPrinted>2020-05-16T21:07:29Z</cp:lastPrinted>
  <dcterms:created xsi:type="dcterms:W3CDTF">2015-03-06T03:52:17Z</dcterms:created>
  <dcterms:modified xsi:type="dcterms:W3CDTF">2023-04-20T17:21:00Z</dcterms:modified>
</cp:coreProperties>
</file>